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9"/>
  <workbookPr/>
  <mc:AlternateContent xmlns:mc="http://schemas.openxmlformats.org/markup-compatibility/2006">
    <mc:Choice Requires="x15">
      <x15ac:absPath xmlns:x15ac="http://schemas.microsoft.com/office/spreadsheetml/2010/11/ac" url="/Users/nicolasrossidis/C4C Dropbox/Mitarbeiter C4C/2 C4C Projekte/HDD | Haus der Demokratie/02 Grundlagen/02.01 Projektinformation/241025_A_Unterlagen an C4C/1 Studien Haus der Demokratie/Raumprogramm HdD/"/>
    </mc:Choice>
  </mc:AlternateContent>
  <xr:revisionPtr revIDLastSave="0" documentId="13_ncr:1_{3CF2D6EA-B684-B043-8CE4-DDC032C40F68}" xr6:coauthVersionLast="47" xr6:coauthVersionMax="47" xr10:uidLastSave="{00000000-0000-0000-0000-000000000000}"/>
  <bookViews>
    <workbookView xWindow="0" yWindow="500" windowWidth="29040" windowHeight="17520" xr2:uid="{00000000-000D-0000-FFFF-FFFF00000000}"/>
  </bookViews>
  <sheets>
    <sheet name="Zusammenfassung" sheetId="4" r:id="rId1"/>
    <sheet name="HDD  Pauki" sheetId="1" r:id="rId2"/>
    <sheet name="Planungskennwerte Flächen" sheetId="3" r:id="rId3"/>
  </sheets>
  <definedNames>
    <definedName name="_xlnm._FilterDatabase" localSheetId="1" hidden="1">'HDD  Pauki'!$A$1:$J$48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4" l="1"/>
  <c r="C12" i="4"/>
  <c r="E9" i="4"/>
  <c r="E8" i="4"/>
  <c r="C14" i="4" l="1"/>
  <c r="C9" i="4"/>
  <c r="G16" i="1"/>
  <c r="I49" i="1"/>
  <c r="H26" i="1"/>
  <c r="G26" i="1"/>
  <c r="C8" i="4" s="1"/>
  <c r="G2" i="1"/>
  <c r="G8" i="1"/>
  <c r="C5" i="4" s="1"/>
  <c r="G6" i="1"/>
  <c r="C4" i="4" s="1"/>
  <c r="I2" i="1"/>
  <c r="C3" i="4" l="1"/>
  <c r="H49" i="1"/>
  <c r="G52" i="1" l="1"/>
  <c r="J17" i="3"/>
  <c r="G21" i="1" l="1"/>
  <c r="J10" i="3"/>
  <c r="K17" i="3"/>
  <c r="K15" i="3"/>
  <c r="K13" i="3"/>
  <c r="K11" i="3"/>
  <c r="K10" i="3"/>
  <c r="K9" i="3"/>
  <c r="I17" i="3"/>
  <c r="I15" i="3"/>
  <c r="J9" i="3"/>
  <c r="I9" i="3"/>
  <c r="I13" i="3"/>
  <c r="I11" i="3"/>
  <c r="I10" i="3"/>
  <c r="J15" i="3"/>
  <c r="J13" i="3"/>
  <c r="J11" i="3"/>
  <c r="G17" i="1" l="1"/>
  <c r="G35" i="1"/>
  <c r="G39" i="1"/>
  <c r="G40" i="1"/>
  <c r="G41" i="1"/>
  <c r="G42" i="1"/>
  <c r="G43" i="1"/>
  <c r="G44" i="1"/>
  <c r="G45" i="1"/>
  <c r="G46" i="1"/>
  <c r="G47" i="1"/>
  <c r="G48" i="1"/>
  <c r="G36" i="1"/>
  <c r="G37" i="1"/>
  <c r="G38" i="1"/>
  <c r="G34" i="1" l="1"/>
  <c r="C10" i="4" s="1"/>
  <c r="G18" i="1"/>
  <c r="G19" i="1"/>
  <c r="G20" i="1"/>
  <c r="G25" i="1"/>
  <c r="G23" i="1"/>
  <c r="G24" i="1"/>
  <c r="G22" i="1" l="1"/>
  <c r="C7" i="4" s="1"/>
  <c r="C6" i="4" l="1"/>
  <c r="G49" i="1"/>
  <c r="G51" i="1" s="1"/>
  <c r="G53" i="1" s="1"/>
  <c r="C11" i="4" l="1"/>
  <c r="E7" i="4" s="1"/>
  <c r="G54" i="1"/>
  <c r="G55" i="1"/>
  <c r="E5" i="4" l="1"/>
  <c r="E4" i="4"/>
  <c r="E3" i="4"/>
  <c r="E10" i="4"/>
  <c r="E6" i="4"/>
  <c r="F8" i="4" l="1"/>
  <c r="F3" i="4"/>
  <c r="F6" i="4"/>
  <c r="F10" i="4"/>
  <c r="F9" i="4"/>
  <c r="F7" i="4"/>
  <c r="F4" i="4"/>
  <c r="F5" i="4"/>
  <c r="F14" i="4" l="1"/>
</calcChain>
</file>

<file path=xl/sharedStrings.xml><?xml version="1.0" encoding="utf-8"?>
<sst xmlns="http://schemas.openxmlformats.org/spreadsheetml/2006/main" count="247" uniqueCount="156">
  <si>
    <t>Foyer / Empfang / Schnittstelle HdD und Paulskirche</t>
  </si>
  <si>
    <t>Multivision</t>
  </si>
  <si>
    <t>Shop</t>
  </si>
  <si>
    <t>Café / Nebenräume</t>
  </si>
  <si>
    <t>Toiletten / Sanitärräume</t>
  </si>
  <si>
    <t>Garderobe</t>
  </si>
  <si>
    <t>Sicherheitsschleuse / Zugang zur Paulskirche</t>
  </si>
  <si>
    <t>Hist. Präsentation Nationalversammlung 1848, Paulskirchenverfassung</t>
  </si>
  <si>
    <t>Fokus der Ausstellung Vormärz, Nationalversammlung, Paulskirchenverfassung, europäische Perspektive, Einfluß auf heute</t>
  </si>
  <si>
    <t>Hist. Präsentation Architekturgeschichte Paulskirche, Johannes Grützke, Debatten nach 1948</t>
  </si>
  <si>
    <t xml:space="preserve">Fokus der Ausstellung auf dem Gebäude von 1948, Bau und Nutzungsgeschichte; Fläche der Wandehalle Paulskirche: 670 m² </t>
  </si>
  <si>
    <t>Flexibel nutzbare Programmflächen, Wechsel- und Sonderausstellungen</t>
  </si>
  <si>
    <t>Ausstellungsthemen: Freiheit, Demokratie, Rechte etc. in Vergangenheit, Gegenwart und Zukunft in Deutschland, Europa und weltweit, teilbar in 200 und 300 m²</t>
  </si>
  <si>
    <t>Ausstellung</t>
  </si>
  <si>
    <t>Raumbezeichnung</t>
  </si>
  <si>
    <t>NF (m²)</t>
  </si>
  <si>
    <t>Arbeitsräume für demokratische Praxis</t>
  </si>
  <si>
    <t>interaktiv nutzbares, medial gut ausgestattetes Experimentierfeld für Vermittlungsangebote sowie für demokratische Praktiken der Diskussion und Mitbestimmung; dabei soll das Labor mit zeitgemäßen didaktischen Mitteln Themen aus der Geschichte der Paulskirche aufgreifen und – durchaus in Form permanenter Elemente – in die Zukunft transportieren, zur Diskussion anregen und zur Auseinandersetzung provozieren; Räume für Interaktionen und Kommunikation mit Gruppen weltweit</t>
  </si>
  <si>
    <t>Labor</t>
  </si>
  <si>
    <t>Räume für Diskussion, Partizipation, Programme unterschiedlichster Art:  Kunstprojekte, Lesungen, Wettbewerbe, Filmfestivals und Fotowerkstätten etc.; Workshops, Seminare, Versammlungen, Weiterbildungen, Planspiele, Demokratiemessen: 5 Seminar_x0002_und Workshopräume für 50, 30, 30, 20, 20 Personen, mit gemeinsam nutzbarem Foyer, mit Medienausstattung: 80 qm, 50 qm, 50 qm, 30 qm, 30 qm</t>
  </si>
  <si>
    <t>VA &amp; Workshops</t>
  </si>
  <si>
    <t>Medienzentrum / Bibliothek, Lesesaal</t>
  </si>
  <si>
    <t>Bibliothek / Nebenräume</t>
  </si>
  <si>
    <t>Büro, Kopierraum</t>
  </si>
  <si>
    <t>Büro Leitung</t>
  </si>
  <si>
    <t>Vorzimmer</t>
  </si>
  <si>
    <t>Vermittlung (2)</t>
  </si>
  <si>
    <t>Volontäre (2)</t>
  </si>
  <si>
    <t>Verantaltungen (2)</t>
  </si>
  <si>
    <t>PR (2)</t>
  </si>
  <si>
    <t>Verwaltung (2)</t>
  </si>
  <si>
    <t>Facility Management (2)</t>
  </si>
  <si>
    <t>Externe (2)</t>
  </si>
  <si>
    <t>Nebenräume, Teeküche, Kopierraum, Serverraum, etc.</t>
  </si>
  <si>
    <t>Toiletten</t>
  </si>
  <si>
    <t>Verwaltung</t>
  </si>
  <si>
    <t>Technik, Paulskirche</t>
  </si>
  <si>
    <t>Klima und Heizung, Paulskirche</t>
  </si>
  <si>
    <t>Lager (Stühle), Paulskirche</t>
  </si>
  <si>
    <t>Technik, Haus der Demokratie</t>
  </si>
  <si>
    <t>Klima und Heizung, Haus der Demokratie</t>
  </si>
  <si>
    <t>Technik / NR</t>
  </si>
  <si>
    <t>Anmerkungen</t>
  </si>
  <si>
    <t>VA Raum 80-100 PAX</t>
  </si>
  <si>
    <t>VA Raum 30 PAX</t>
  </si>
  <si>
    <t>VA Raum 15 PAX / buchbar</t>
  </si>
  <si>
    <t>Buchbare Räume flexibel für 5-10 PAX zwischen 8-15 m²</t>
  </si>
  <si>
    <t>Besprechungsraum</t>
  </si>
  <si>
    <t>Aufenthaltsräume Security PauKi</t>
  </si>
  <si>
    <t>ca. 30 MA / nach ASR 3 bis 6 Toiletten insgesamt und 1 bis 2 Handwaschgelegenheiten</t>
  </si>
  <si>
    <t>Praktikant:innen (2)</t>
  </si>
  <si>
    <t>Wissensch. Mitarbeiter:innen (3)</t>
  </si>
  <si>
    <t>Veranstaltungssaal (200-250 Personen)</t>
  </si>
  <si>
    <t>Lagerräume</t>
  </si>
  <si>
    <t>Anzahl</t>
  </si>
  <si>
    <t>Planungskennwerte für Flächen und Rauminhalte nach DIN 277</t>
  </si>
  <si>
    <t>Aus Literatur:</t>
  </si>
  <si>
    <t>BKI Neubau 2023</t>
  </si>
  <si>
    <t>Grundflächen</t>
  </si>
  <si>
    <t>NUF</t>
  </si>
  <si>
    <t>TF</t>
  </si>
  <si>
    <t>VF</t>
  </si>
  <si>
    <t>NRF</t>
  </si>
  <si>
    <t>KFG</t>
  </si>
  <si>
    <t>BGF</t>
  </si>
  <si>
    <t>Sakralbauten</t>
  </si>
  <si>
    <t>Theater</t>
  </si>
  <si>
    <t>Fläche / NUF (%)</t>
  </si>
  <si>
    <t>Bibliotheken, Museen,
Ausstellungen</t>
  </si>
  <si>
    <t>Gemeindezentren,
hoher Standard</t>
  </si>
  <si>
    <t>Gemeindezentren
Holzbau</t>
  </si>
  <si>
    <t>Min.</t>
  </si>
  <si>
    <t>Max.</t>
  </si>
  <si>
    <t>Durchschnitt
(ohne Theater)</t>
  </si>
  <si>
    <t>NF</t>
  </si>
  <si>
    <t>Lager / Depot Haus der Demokratie</t>
  </si>
  <si>
    <t>Bibliothek</t>
  </si>
  <si>
    <t>PauKi</t>
  </si>
  <si>
    <t>Technik und TGA Flächen im Zuge Sanierung Paulskirche / unterzubringen im HDD</t>
  </si>
  <si>
    <t>Technik und TGA Flächen im Zuge Sanierung Paulskirche /  unterzubringen im HDD</t>
  </si>
  <si>
    <t>insgesamt ca. 30 ständige MA</t>
  </si>
  <si>
    <t>Medienzentrum/Bibliothek, das den Besucherinnen und Besuchern vertiefende Informationen über die Paulskirche, die Demokratie sowie aktuelle Themen anbietet; eigene Publikationen, nicht zuletzt im Internet</t>
  </si>
  <si>
    <t>Verkehrsfläche?</t>
  </si>
  <si>
    <t>1.1.</t>
  </si>
  <si>
    <t>1.2.</t>
  </si>
  <si>
    <t>1.3.</t>
  </si>
  <si>
    <t>2.1.</t>
  </si>
  <si>
    <t>3.1.</t>
  </si>
  <si>
    <t>3.2.</t>
  </si>
  <si>
    <t>3.3.</t>
  </si>
  <si>
    <t>3.4.</t>
  </si>
  <si>
    <t>3.5.</t>
  </si>
  <si>
    <t>3.6.</t>
  </si>
  <si>
    <t>3.7.</t>
  </si>
  <si>
    <t>Infrastruktur und Verkehrsflächen</t>
  </si>
  <si>
    <t>4.1.</t>
  </si>
  <si>
    <t>4.2.</t>
  </si>
  <si>
    <t>4.3.</t>
  </si>
  <si>
    <t>4.4.</t>
  </si>
  <si>
    <t>4.5.</t>
  </si>
  <si>
    <t>5.1.</t>
  </si>
  <si>
    <t>5.3.</t>
  </si>
  <si>
    <t>5.2.</t>
  </si>
  <si>
    <t>6.1.</t>
  </si>
  <si>
    <t>6.2.</t>
  </si>
  <si>
    <t>6.3.</t>
  </si>
  <si>
    <t>6.4.</t>
  </si>
  <si>
    <t>6.5.</t>
  </si>
  <si>
    <t>6.7.</t>
  </si>
  <si>
    <t>6.6.</t>
  </si>
  <si>
    <t>7.1.</t>
  </si>
  <si>
    <t>7.3.</t>
  </si>
  <si>
    <t>7.2.</t>
  </si>
  <si>
    <t>7.4.</t>
  </si>
  <si>
    <t>7.5.</t>
  </si>
  <si>
    <t>7.6.</t>
  </si>
  <si>
    <t>7.7.</t>
  </si>
  <si>
    <t>7.8.</t>
  </si>
  <si>
    <t>7.9.</t>
  </si>
  <si>
    <t>7.10.</t>
  </si>
  <si>
    <t>7.11.</t>
  </si>
  <si>
    <t>7.12.</t>
  </si>
  <si>
    <t>7.13.</t>
  </si>
  <si>
    <t>7.14.</t>
  </si>
  <si>
    <t>NF HDD (m²)</t>
  </si>
  <si>
    <t>TF HDD+PauKi (m²)</t>
  </si>
  <si>
    <t>1.</t>
  </si>
  <si>
    <t>2.</t>
  </si>
  <si>
    <t xml:space="preserve">3. </t>
  </si>
  <si>
    <t>4.</t>
  </si>
  <si>
    <t>Veranstaltungen und Workshops</t>
  </si>
  <si>
    <t>5.</t>
  </si>
  <si>
    <t xml:space="preserve">6. </t>
  </si>
  <si>
    <t>7.</t>
  </si>
  <si>
    <t>3.</t>
  </si>
  <si>
    <t>Nr.</t>
  </si>
  <si>
    <t>Summe - VA &amp; Workshops</t>
  </si>
  <si>
    <t>Summe - Infrastruktur und Verkehrsflächen</t>
  </si>
  <si>
    <t>Summe - Labor</t>
  </si>
  <si>
    <t>Summe - Ausstellung</t>
  </si>
  <si>
    <t>Summe - Bibliothek</t>
  </si>
  <si>
    <t>6.</t>
  </si>
  <si>
    <t>Summe - Technik / Nebenräume</t>
  </si>
  <si>
    <t>Summe - Verwaltung</t>
  </si>
  <si>
    <t>Summe</t>
  </si>
  <si>
    <t>Raumprogramm gesamt</t>
  </si>
  <si>
    <t>Raumprogramm Haus der Demokratie</t>
  </si>
  <si>
    <t>Nebenräume HDD+PauKi</t>
  </si>
  <si>
    <t>ohne Wandelhalle, ohne TF 6.3.-6.6.</t>
  </si>
  <si>
    <t>ggfs. auch für hochrangige Veranstaltungen in der Paulskirche</t>
  </si>
  <si>
    <t>mediales Element als Auftakt im HdD/Paulskirche
Denkbar auch im Foyer / zuschaltbar</t>
  </si>
  <si>
    <t>Technikfläche HDD+PauKi</t>
  </si>
  <si>
    <t>KGF</t>
  </si>
  <si>
    <t>% an NUF</t>
  </si>
  <si>
    <t>Ausstellungsräume (ohne Wandelhalle Paulskirche)</t>
  </si>
  <si>
    <t>Summe NF+TF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</si>
</sst>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&quot;m²&quot;"/>
    <numFmt numFmtId="165" formatCode="0.0%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2" tint="-0.249977111117893"/>
      <name val="Calibri"/>
      <family val="2"/>
      <scheme val="minor"/>
    </font>
    <font>
      <sz val="11"/>
      <color theme="2" tint="-0.249977111117893"/>
      <name val="Calibri"/>
      <family val="2"/>
      <scheme val="minor"/>
    </font>
    <font>
      <b/>
      <u/>
      <sz val="11"/>
      <color theme="2" tint="-0.249977111117893"/>
      <name val="Calibri"/>
      <family val="2"/>
      <scheme val="minor"/>
    </font>
    <font>
      <b/>
      <sz val="12"/>
      <color theme="2" tint="-0.249977111117893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B9B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EDE2F6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5757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B486DA"/>
        <bgColor indexed="64"/>
      </patternFill>
    </fill>
    <fill>
      <patternFill patternType="solid">
        <fgColor theme="1" tint="0.3499862666707357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260">
    <xf numFmtId="0" fontId="0" fillId="0" borderId="0" xfId="0"/>
    <xf numFmtId="49" fontId="3" fillId="2" borderId="1" xfId="0" applyNumberFormat="1" applyFont="1" applyFill="1" applyBorder="1" applyAlignment="1">
      <alignment wrapText="1"/>
    </xf>
    <xf numFmtId="0" fontId="0" fillId="3" borderId="1" xfId="0" applyFill="1" applyBorder="1"/>
    <xf numFmtId="49" fontId="3" fillId="3" borderId="1" xfId="0" applyNumberFormat="1" applyFont="1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0" borderId="0" xfId="0" applyAlignment="1">
      <alignment wrapText="1"/>
    </xf>
    <xf numFmtId="0" fontId="0" fillId="5" borderId="0" xfId="0" applyFill="1"/>
    <xf numFmtId="0" fontId="0" fillId="6" borderId="1" xfId="0" applyFill="1" applyBorder="1"/>
    <xf numFmtId="49" fontId="3" fillId="6" borderId="1" xfId="0" applyNumberFormat="1" applyFont="1" applyFill="1" applyBorder="1" applyAlignment="1">
      <alignment wrapText="1"/>
    </xf>
    <xf numFmtId="0" fontId="0" fillId="6" borderId="0" xfId="0" applyFill="1"/>
    <xf numFmtId="0" fontId="0" fillId="7" borderId="1" xfId="0" applyFill="1" applyBorder="1"/>
    <xf numFmtId="49" fontId="3" fillId="7" borderId="1" xfId="0" applyNumberFormat="1" applyFont="1" applyFill="1" applyBorder="1" applyAlignment="1">
      <alignment wrapText="1"/>
    </xf>
    <xf numFmtId="0" fontId="0" fillId="7" borderId="0" xfId="0" applyFill="1"/>
    <xf numFmtId="0" fontId="0" fillId="2" borderId="1" xfId="0" applyFill="1" applyBorder="1" applyAlignment="1">
      <alignment horizontal="left" wrapText="1"/>
    </xf>
    <xf numFmtId="0" fontId="0" fillId="7" borderId="1" xfId="0" applyFill="1" applyBorder="1" applyAlignment="1">
      <alignment wrapText="1"/>
    </xf>
    <xf numFmtId="0" fontId="0" fillId="0" borderId="0" xfId="0" applyAlignment="1">
      <alignment horizontal="left" wrapText="1"/>
    </xf>
    <xf numFmtId="0" fontId="0" fillId="3" borderId="0" xfId="0" applyFill="1"/>
    <xf numFmtId="0" fontId="0" fillId="8" borderId="1" xfId="0" applyFill="1" applyBorder="1" applyAlignment="1">
      <alignment horizontal="left" wrapText="1"/>
    </xf>
    <xf numFmtId="0" fontId="0" fillId="8" borderId="1" xfId="0" applyFill="1" applyBorder="1" applyAlignment="1">
      <alignment wrapText="1"/>
    </xf>
    <xf numFmtId="0" fontId="0" fillId="8" borderId="1" xfId="0" applyFill="1" applyBorder="1"/>
    <xf numFmtId="49" fontId="3" fillId="8" borderId="1" xfId="0" applyNumberFormat="1" applyFont="1" applyFill="1" applyBorder="1" applyAlignment="1">
      <alignment wrapText="1"/>
    </xf>
    <xf numFmtId="0" fontId="0" fillId="8" borderId="0" xfId="0" applyFill="1"/>
    <xf numFmtId="0" fontId="0" fillId="6" borderId="1" xfId="0" applyFill="1" applyBorder="1" applyAlignment="1">
      <alignment wrapText="1"/>
    </xf>
    <xf numFmtId="0" fontId="0" fillId="9" borderId="1" xfId="0" applyFill="1" applyBorder="1" applyAlignment="1">
      <alignment wrapText="1"/>
    </xf>
    <xf numFmtId="0" fontId="0" fillId="9" borderId="1" xfId="0" applyFill="1" applyBorder="1"/>
    <xf numFmtId="49" fontId="3" fillId="9" borderId="1" xfId="0" applyNumberFormat="1" applyFont="1" applyFill="1" applyBorder="1" applyAlignment="1">
      <alignment wrapText="1"/>
    </xf>
    <xf numFmtId="0" fontId="0" fillId="9" borderId="0" xfId="0" applyFill="1"/>
    <xf numFmtId="0" fontId="0" fillId="0" borderId="0" xfId="0" applyAlignment="1">
      <alignment vertical="center"/>
    </xf>
    <xf numFmtId="164" fontId="0" fillId="6" borderId="1" xfId="0" applyNumberFormat="1" applyFill="1" applyBorder="1" applyAlignment="1">
      <alignment wrapText="1"/>
    </xf>
    <xf numFmtId="164" fontId="2" fillId="8" borderId="1" xfId="0" applyNumberFormat="1" applyFont="1" applyFill="1" applyBorder="1"/>
    <xf numFmtId="164" fontId="4" fillId="2" borderId="1" xfId="0" applyNumberFormat="1" applyFont="1" applyFill="1" applyBorder="1"/>
    <xf numFmtId="164" fontId="2" fillId="7" borderId="1" xfId="0" applyNumberFormat="1" applyFont="1" applyFill="1" applyBorder="1"/>
    <xf numFmtId="164" fontId="2" fillId="3" borderId="1" xfId="0" applyNumberFormat="1" applyFont="1" applyFill="1" applyBorder="1"/>
    <xf numFmtId="164" fontId="2" fillId="9" borderId="1" xfId="0" applyNumberFormat="1" applyFont="1" applyFill="1" applyBorder="1"/>
    <xf numFmtId="164" fontId="2" fillId="6" borderId="1" xfId="0" applyNumberFormat="1" applyFont="1" applyFill="1" applyBorder="1"/>
    <xf numFmtId="164" fontId="2" fillId="0" borderId="0" xfId="0" applyNumberFormat="1" applyFont="1"/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4" xfId="0" applyFont="1" applyBorder="1"/>
    <xf numFmtId="165" fontId="0" fillId="0" borderId="0" xfId="1" applyNumberFormat="1" applyFont="1"/>
    <xf numFmtId="165" fontId="0" fillId="0" borderId="0" xfId="0" applyNumberFormat="1"/>
    <xf numFmtId="0" fontId="2" fillId="0" borderId="0" xfId="0" applyFont="1"/>
    <xf numFmtId="0" fontId="7" fillId="0" borderId="0" xfId="0" applyFont="1"/>
    <xf numFmtId="165" fontId="7" fillId="0" borderId="0" xfId="1" applyNumberFormat="1" applyFont="1"/>
    <xf numFmtId="9" fontId="0" fillId="0" borderId="0" xfId="1" applyFont="1" applyFill="1"/>
    <xf numFmtId="10" fontId="0" fillId="0" borderId="0" xfId="1" applyNumberFormat="1" applyFont="1" applyFill="1"/>
    <xf numFmtId="0" fontId="2" fillId="6" borderId="0" xfId="0" applyFont="1" applyFill="1" applyAlignment="1">
      <alignment horizontal="center" wrapText="1"/>
    </xf>
    <xf numFmtId="0" fontId="2" fillId="6" borderId="0" xfId="0" applyFont="1" applyFill="1"/>
    <xf numFmtId="165" fontId="2" fillId="6" borderId="0" xfId="0" applyNumberFormat="1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1" fillId="4" borderId="3" xfId="0" applyFont="1" applyFill="1" applyBorder="1" applyAlignment="1">
      <alignment horizontal="center" vertical="center"/>
    </xf>
    <xf numFmtId="164" fontId="8" fillId="0" borderId="0" xfId="0" applyNumberFormat="1" applyFont="1"/>
    <xf numFmtId="165" fontId="9" fillId="0" borderId="0" xfId="1" applyNumberFormat="1" applyFont="1"/>
    <xf numFmtId="0" fontId="9" fillId="0" borderId="0" xfId="0" applyFont="1"/>
    <xf numFmtId="2" fontId="0" fillId="2" borderId="1" xfId="0" applyNumberFormat="1" applyFill="1" applyBorder="1" applyAlignment="1">
      <alignment horizontal="left" wrapText="1"/>
    </xf>
    <xf numFmtId="2" fontId="0" fillId="8" borderId="1" xfId="0" applyNumberFormat="1" applyFill="1" applyBorder="1" applyAlignment="1">
      <alignment horizontal="left" wrapText="1"/>
    </xf>
    <xf numFmtId="2" fontId="0" fillId="7" borderId="1" xfId="0" applyNumberFormat="1" applyFill="1" applyBorder="1" applyAlignment="1">
      <alignment wrapText="1"/>
    </xf>
    <xf numFmtId="2" fontId="0" fillId="3" borderId="1" xfId="0" applyNumberFormat="1" applyFill="1" applyBorder="1" applyAlignment="1">
      <alignment wrapText="1"/>
    </xf>
    <xf numFmtId="2" fontId="0" fillId="9" borderId="1" xfId="0" applyNumberFormat="1" applyFill="1" applyBorder="1" applyAlignment="1">
      <alignment wrapText="1"/>
    </xf>
    <xf numFmtId="2" fontId="0" fillId="6" borderId="1" xfId="0" applyNumberFormat="1" applyFill="1" applyBorder="1" applyAlignment="1">
      <alignment wrapText="1"/>
    </xf>
    <xf numFmtId="2" fontId="0" fillId="0" borderId="0" xfId="0" applyNumberFormat="1" applyAlignment="1">
      <alignment horizontal="left" wrapText="1"/>
    </xf>
    <xf numFmtId="164" fontId="1" fillId="4" borderId="3" xfId="0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wrapText="1"/>
    </xf>
    <xf numFmtId="164" fontId="12" fillId="2" borderId="0" xfId="0" applyNumberFormat="1" applyFont="1" applyFill="1" applyAlignment="1">
      <alignment wrapText="1"/>
    </xf>
    <xf numFmtId="0" fontId="12" fillId="8" borderId="1" xfId="0" applyFont="1" applyFill="1" applyBorder="1" applyAlignment="1">
      <alignment wrapText="1"/>
    </xf>
    <xf numFmtId="164" fontId="12" fillId="8" borderId="1" xfId="0" applyNumberFormat="1" applyFont="1" applyFill="1" applyBorder="1" applyAlignment="1">
      <alignment wrapText="1"/>
    </xf>
    <xf numFmtId="0" fontId="12" fillId="7" borderId="1" xfId="0" applyFont="1" applyFill="1" applyBorder="1" applyAlignment="1">
      <alignment wrapText="1"/>
    </xf>
    <xf numFmtId="164" fontId="12" fillId="7" borderId="1" xfId="0" applyNumberFormat="1" applyFont="1" applyFill="1" applyBorder="1" applyAlignment="1">
      <alignment wrapText="1"/>
    </xf>
    <xf numFmtId="0" fontId="12" fillId="3" borderId="1" xfId="0" applyFont="1" applyFill="1" applyBorder="1" applyAlignment="1">
      <alignment wrapText="1"/>
    </xf>
    <xf numFmtId="164" fontId="12" fillId="3" borderId="1" xfId="0" applyNumberFormat="1" applyFont="1" applyFill="1" applyBorder="1" applyAlignment="1">
      <alignment wrapText="1"/>
    </xf>
    <xf numFmtId="0" fontId="12" fillId="6" borderId="1" xfId="0" applyFont="1" applyFill="1" applyBorder="1" applyAlignment="1">
      <alignment wrapText="1"/>
    </xf>
    <xf numFmtId="164" fontId="12" fillId="6" borderId="1" xfId="0" applyNumberFormat="1" applyFont="1" applyFill="1" applyBorder="1" applyAlignment="1">
      <alignment wrapText="1"/>
    </xf>
    <xf numFmtId="0" fontId="12" fillId="9" borderId="1" xfId="0" applyFont="1" applyFill="1" applyBorder="1" applyAlignment="1">
      <alignment wrapText="1"/>
    </xf>
    <xf numFmtId="164" fontId="12" fillId="9" borderId="1" xfId="0" applyNumberFormat="1" applyFont="1" applyFill="1" applyBorder="1" applyAlignment="1">
      <alignment wrapText="1"/>
    </xf>
    <xf numFmtId="0" fontId="12" fillId="0" borderId="0" xfId="0" applyFont="1" applyAlignment="1">
      <alignment wrapText="1"/>
    </xf>
    <xf numFmtId="164" fontId="12" fillId="0" borderId="0" xfId="0" applyNumberFormat="1" applyFont="1" applyAlignment="1">
      <alignment wrapText="1"/>
    </xf>
    <xf numFmtId="164" fontId="13" fillId="0" borderId="0" xfId="0" applyNumberFormat="1" applyFont="1" applyAlignment="1">
      <alignment wrapText="1"/>
    </xf>
    <xf numFmtId="165" fontId="11" fillId="0" borderId="0" xfId="1" applyNumberFormat="1" applyFont="1" applyFill="1" applyAlignment="1">
      <alignment wrapText="1"/>
    </xf>
    <xf numFmtId="2" fontId="1" fillId="4" borderId="3" xfId="0" applyNumberFormat="1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164" fontId="11" fillId="4" borderId="3" xfId="0" applyNumberFormat="1" applyFont="1" applyFill="1" applyBorder="1" applyAlignment="1">
      <alignment vertical="center" wrapText="1"/>
    </xf>
    <xf numFmtId="49" fontId="1" fillId="4" borderId="3" xfId="0" applyNumberFormat="1" applyFont="1" applyFill="1" applyBorder="1" applyAlignment="1">
      <alignment vertical="center" wrapText="1"/>
    </xf>
    <xf numFmtId="2" fontId="0" fillId="8" borderId="2" xfId="0" applyNumberFormat="1" applyFill="1" applyBorder="1" applyAlignment="1">
      <alignment horizontal="left" wrapText="1"/>
    </xf>
    <xf numFmtId="0" fontId="0" fillId="8" borderId="2" xfId="0" applyFill="1" applyBorder="1" applyAlignment="1">
      <alignment horizontal="left" wrapText="1"/>
    </xf>
    <xf numFmtId="0" fontId="0" fillId="8" borderId="2" xfId="0" applyFill="1" applyBorder="1" applyAlignment="1">
      <alignment wrapText="1"/>
    </xf>
    <xf numFmtId="0" fontId="12" fillId="8" borderId="2" xfId="0" applyFont="1" applyFill="1" applyBorder="1" applyAlignment="1">
      <alignment wrapText="1"/>
    </xf>
    <xf numFmtId="164" fontId="12" fillId="8" borderId="2" xfId="0" applyNumberFormat="1" applyFont="1" applyFill="1" applyBorder="1" applyAlignment="1">
      <alignment wrapText="1"/>
    </xf>
    <xf numFmtId="164" fontId="2" fillId="8" borderId="2" xfId="0" applyNumberFormat="1" applyFont="1" applyFill="1" applyBorder="1"/>
    <xf numFmtId="0" fontId="0" fillId="8" borderId="2" xfId="0" applyFill="1" applyBorder="1"/>
    <xf numFmtId="49" fontId="3" fillId="8" borderId="2" xfId="0" applyNumberFormat="1" applyFont="1" applyFill="1" applyBorder="1" applyAlignment="1">
      <alignment wrapText="1"/>
    </xf>
    <xf numFmtId="2" fontId="0" fillId="2" borderId="2" xfId="0" applyNumberFormat="1" applyFill="1" applyBorder="1" applyAlignment="1">
      <alignment horizontal="left" wrapText="1"/>
    </xf>
    <xf numFmtId="0" fontId="0" fillId="2" borderId="2" xfId="0" applyFill="1" applyBorder="1" applyAlignment="1">
      <alignment horizontal="left" wrapText="1"/>
    </xf>
    <xf numFmtId="0" fontId="0" fillId="2" borderId="2" xfId="0" applyFill="1" applyBorder="1" applyAlignment="1">
      <alignment wrapText="1"/>
    </xf>
    <xf numFmtId="0" fontId="12" fillId="2" borderId="2" xfId="0" applyFont="1" applyFill="1" applyBorder="1" applyAlignment="1">
      <alignment wrapText="1"/>
    </xf>
    <xf numFmtId="164" fontId="12" fillId="2" borderId="2" xfId="0" applyNumberFormat="1" applyFont="1" applyFill="1" applyBorder="1" applyAlignment="1">
      <alignment wrapText="1"/>
    </xf>
    <xf numFmtId="164" fontId="2" fillId="2" borderId="2" xfId="0" applyNumberFormat="1" applyFont="1" applyFill="1" applyBorder="1"/>
    <xf numFmtId="0" fontId="0" fillId="2" borderId="2" xfId="0" applyFill="1" applyBorder="1"/>
    <xf numFmtId="49" fontId="3" fillId="2" borderId="2" xfId="0" applyNumberFormat="1" applyFont="1" applyFill="1" applyBorder="1" applyAlignment="1">
      <alignment wrapText="1"/>
    </xf>
    <xf numFmtId="2" fontId="0" fillId="2" borderId="8" xfId="0" applyNumberFormat="1" applyFill="1" applyBorder="1" applyAlignment="1">
      <alignment horizontal="left" wrapText="1"/>
    </xf>
    <xf numFmtId="0" fontId="0" fillId="2" borderId="8" xfId="0" applyFill="1" applyBorder="1" applyAlignment="1">
      <alignment horizontal="left" wrapText="1"/>
    </xf>
    <xf numFmtId="0" fontId="0" fillId="2" borderId="8" xfId="0" applyFill="1" applyBorder="1" applyAlignment="1">
      <alignment wrapText="1"/>
    </xf>
    <xf numFmtId="0" fontId="12" fillId="2" borderId="8" xfId="0" applyFont="1" applyFill="1" applyBorder="1" applyAlignment="1">
      <alignment wrapText="1"/>
    </xf>
    <xf numFmtId="164" fontId="12" fillId="2" borderId="8" xfId="0" applyNumberFormat="1" applyFont="1" applyFill="1" applyBorder="1" applyAlignment="1">
      <alignment wrapText="1"/>
    </xf>
    <xf numFmtId="164" fontId="2" fillId="2" borderId="8" xfId="0" applyNumberFormat="1" applyFont="1" applyFill="1" applyBorder="1"/>
    <xf numFmtId="0" fontId="0" fillId="2" borderId="8" xfId="0" applyFill="1" applyBorder="1"/>
    <xf numFmtId="49" fontId="3" fillId="2" borderId="8" xfId="0" applyNumberFormat="1" applyFont="1" applyFill="1" applyBorder="1" applyAlignment="1">
      <alignment wrapText="1"/>
    </xf>
    <xf numFmtId="2" fontId="0" fillId="5" borderId="3" xfId="0" applyNumberFormat="1" applyFill="1" applyBorder="1" applyAlignment="1">
      <alignment wrapText="1"/>
    </xf>
    <xf numFmtId="0" fontId="0" fillId="5" borderId="3" xfId="0" applyFill="1" applyBorder="1" applyAlignment="1">
      <alignment wrapText="1"/>
    </xf>
    <xf numFmtId="0" fontId="12" fillId="5" borderId="3" xfId="0" applyFont="1" applyFill="1" applyBorder="1" applyAlignment="1">
      <alignment wrapText="1"/>
    </xf>
    <xf numFmtId="164" fontId="12" fillId="5" borderId="3" xfId="0" applyNumberFormat="1" applyFont="1" applyFill="1" applyBorder="1" applyAlignment="1">
      <alignment wrapText="1"/>
    </xf>
    <xf numFmtId="164" fontId="2" fillId="5" borderId="3" xfId="0" applyNumberFormat="1" applyFont="1" applyFill="1" applyBorder="1"/>
    <xf numFmtId="0" fontId="0" fillId="5" borderId="3" xfId="0" applyFill="1" applyBorder="1"/>
    <xf numFmtId="49" fontId="3" fillId="5" borderId="3" xfId="0" applyNumberFormat="1" applyFont="1" applyFill="1" applyBorder="1" applyAlignment="1">
      <alignment wrapText="1"/>
    </xf>
    <xf numFmtId="2" fontId="0" fillId="8" borderId="8" xfId="0" applyNumberFormat="1" applyFill="1" applyBorder="1" applyAlignment="1">
      <alignment horizontal="left" wrapText="1"/>
    </xf>
    <xf numFmtId="0" fontId="0" fillId="8" borderId="8" xfId="0" applyFill="1" applyBorder="1" applyAlignment="1">
      <alignment horizontal="left" wrapText="1"/>
    </xf>
    <xf numFmtId="0" fontId="0" fillId="8" borderId="8" xfId="0" applyFill="1" applyBorder="1" applyAlignment="1">
      <alignment wrapText="1"/>
    </xf>
    <xf numFmtId="0" fontId="12" fillId="8" borderId="8" xfId="0" applyFont="1" applyFill="1" applyBorder="1" applyAlignment="1">
      <alignment wrapText="1"/>
    </xf>
    <xf numFmtId="164" fontId="12" fillId="8" borderId="8" xfId="0" applyNumberFormat="1" applyFont="1" applyFill="1" applyBorder="1" applyAlignment="1">
      <alignment wrapText="1"/>
    </xf>
    <xf numFmtId="164" fontId="2" fillId="8" borderId="8" xfId="0" applyNumberFormat="1" applyFont="1" applyFill="1" applyBorder="1"/>
    <xf numFmtId="49" fontId="3" fillId="8" borderId="8" xfId="0" applyNumberFormat="1" applyFont="1" applyFill="1" applyBorder="1" applyAlignment="1">
      <alignment wrapText="1"/>
    </xf>
    <xf numFmtId="2" fontId="0" fillId="7" borderId="2" xfId="0" applyNumberFormat="1" applyFill="1" applyBorder="1" applyAlignment="1">
      <alignment wrapText="1"/>
    </xf>
    <xf numFmtId="0" fontId="0" fillId="7" borderId="2" xfId="0" applyFill="1" applyBorder="1" applyAlignment="1">
      <alignment wrapText="1"/>
    </xf>
    <xf numFmtId="0" fontId="12" fillId="7" borderId="2" xfId="0" applyFont="1" applyFill="1" applyBorder="1" applyAlignment="1">
      <alignment wrapText="1"/>
    </xf>
    <xf numFmtId="164" fontId="12" fillId="7" borderId="2" xfId="0" applyNumberFormat="1" applyFont="1" applyFill="1" applyBorder="1" applyAlignment="1">
      <alignment wrapText="1"/>
    </xf>
    <xf numFmtId="164" fontId="2" fillId="7" borderId="2" xfId="0" applyNumberFormat="1" applyFont="1" applyFill="1" applyBorder="1"/>
    <xf numFmtId="0" fontId="0" fillId="7" borderId="2" xfId="0" applyFill="1" applyBorder="1"/>
    <xf numFmtId="49" fontId="3" fillId="7" borderId="2" xfId="0" applyNumberFormat="1" applyFont="1" applyFill="1" applyBorder="1" applyAlignment="1">
      <alignment wrapText="1"/>
    </xf>
    <xf numFmtId="2" fontId="0" fillId="7" borderId="8" xfId="0" applyNumberFormat="1" applyFill="1" applyBorder="1" applyAlignment="1">
      <alignment wrapText="1"/>
    </xf>
    <xf numFmtId="0" fontId="0" fillId="7" borderId="8" xfId="0" applyFill="1" applyBorder="1" applyAlignment="1">
      <alignment wrapText="1"/>
    </xf>
    <xf numFmtId="0" fontId="12" fillId="7" borderId="8" xfId="0" applyFont="1" applyFill="1" applyBorder="1" applyAlignment="1">
      <alignment wrapText="1"/>
    </xf>
    <xf numFmtId="164" fontId="12" fillId="7" borderId="8" xfId="0" applyNumberFormat="1" applyFont="1" applyFill="1" applyBorder="1" applyAlignment="1">
      <alignment wrapText="1"/>
    </xf>
    <xf numFmtId="164" fontId="2" fillId="7" borderId="8" xfId="0" applyNumberFormat="1" applyFont="1" applyFill="1" applyBorder="1"/>
    <xf numFmtId="0" fontId="0" fillId="7" borderId="8" xfId="0" applyFill="1" applyBorder="1"/>
    <xf numFmtId="49" fontId="3" fillId="7" borderId="8" xfId="0" applyNumberFormat="1" applyFont="1" applyFill="1" applyBorder="1" applyAlignment="1">
      <alignment wrapText="1"/>
    </xf>
    <xf numFmtId="2" fontId="0" fillId="3" borderId="2" xfId="0" applyNumberFormat="1" applyFill="1" applyBorder="1" applyAlignment="1">
      <alignment wrapText="1"/>
    </xf>
    <xf numFmtId="0" fontId="0" fillId="3" borderId="2" xfId="0" applyFill="1" applyBorder="1" applyAlignment="1">
      <alignment wrapText="1"/>
    </xf>
    <xf numFmtId="0" fontId="12" fillId="3" borderId="2" xfId="0" applyFont="1" applyFill="1" applyBorder="1" applyAlignment="1">
      <alignment wrapText="1"/>
    </xf>
    <xf numFmtId="164" fontId="12" fillId="3" borderId="2" xfId="0" applyNumberFormat="1" applyFont="1" applyFill="1" applyBorder="1" applyAlignment="1">
      <alignment wrapText="1"/>
    </xf>
    <xf numFmtId="164" fontId="2" fillId="3" borderId="2" xfId="0" applyNumberFormat="1" applyFont="1" applyFill="1" applyBorder="1"/>
    <xf numFmtId="0" fontId="0" fillId="3" borderId="2" xfId="0" applyFill="1" applyBorder="1"/>
    <xf numFmtId="49" fontId="3" fillId="3" borderId="2" xfId="0" applyNumberFormat="1" applyFont="1" applyFill="1" applyBorder="1" applyAlignment="1">
      <alignment wrapText="1"/>
    </xf>
    <xf numFmtId="2" fontId="0" fillId="3" borderId="8" xfId="0" applyNumberFormat="1" applyFill="1" applyBorder="1" applyAlignment="1">
      <alignment wrapText="1"/>
    </xf>
    <xf numFmtId="0" fontId="0" fillId="3" borderId="8" xfId="0" applyFill="1" applyBorder="1" applyAlignment="1">
      <alignment wrapText="1"/>
    </xf>
    <xf numFmtId="0" fontId="12" fillId="3" borderId="8" xfId="0" applyFont="1" applyFill="1" applyBorder="1" applyAlignment="1">
      <alignment wrapText="1"/>
    </xf>
    <xf numFmtId="164" fontId="12" fillId="3" borderId="8" xfId="0" applyNumberFormat="1" applyFont="1" applyFill="1" applyBorder="1" applyAlignment="1">
      <alignment wrapText="1"/>
    </xf>
    <xf numFmtId="164" fontId="2" fillId="3" borderId="8" xfId="0" applyNumberFormat="1" applyFont="1" applyFill="1" applyBorder="1"/>
    <xf numFmtId="0" fontId="0" fillId="3" borderId="8" xfId="0" applyFill="1" applyBorder="1"/>
    <xf numFmtId="49" fontId="3" fillId="3" borderId="8" xfId="0" applyNumberFormat="1" applyFont="1" applyFill="1" applyBorder="1" applyAlignment="1">
      <alignment wrapText="1"/>
    </xf>
    <xf numFmtId="2" fontId="0" fillId="6" borderId="2" xfId="0" applyNumberFormat="1" applyFill="1" applyBorder="1" applyAlignment="1">
      <alignment wrapText="1"/>
    </xf>
    <xf numFmtId="0" fontId="0" fillId="6" borderId="2" xfId="0" applyFill="1" applyBorder="1" applyAlignment="1">
      <alignment wrapText="1"/>
    </xf>
    <xf numFmtId="0" fontId="12" fillId="6" borderId="2" xfId="0" applyFont="1" applyFill="1" applyBorder="1" applyAlignment="1">
      <alignment wrapText="1"/>
    </xf>
    <xf numFmtId="164" fontId="12" fillId="6" borderId="2" xfId="0" applyNumberFormat="1" applyFont="1" applyFill="1" applyBorder="1" applyAlignment="1">
      <alignment wrapText="1"/>
    </xf>
    <xf numFmtId="164" fontId="2" fillId="6" borderId="2" xfId="0" applyNumberFormat="1" applyFont="1" applyFill="1" applyBorder="1"/>
    <xf numFmtId="0" fontId="0" fillId="6" borderId="2" xfId="0" applyFill="1" applyBorder="1"/>
    <xf numFmtId="49" fontId="3" fillId="6" borderId="2" xfId="0" applyNumberFormat="1" applyFont="1" applyFill="1" applyBorder="1" applyAlignment="1">
      <alignment wrapText="1"/>
    </xf>
    <xf numFmtId="2" fontId="0" fillId="6" borderId="8" xfId="0" applyNumberFormat="1" applyFill="1" applyBorder="1" applyAlignment="1">
      <alignment wrapText="1"/>
    </xf>
    <xf numFmtId="0" fontId="0" fillId="6" borderId="8" xfId="0" applyFill="1" applyBorder="1" applyAlignment="1">
      <alignment wrapText="1"/>
    </xf>
    <xf numFmtId="0" fontId="12" fillId="6" borderId="8" xfId="0" applyFont="1" applyFill="1" applyBorder="1" applyAlignment="1">
      <alignment wrapText="1"/>
    </xf>
    <xf numFmtId="164" fontId="12" fillId="6" borderId="8" xfId="0" applyNumberFormat="1" applyFont="1" applyFill="1" applyBorder="1" applyAlignment="1">
      <alignment wrapText="1"/>
    </xf>
    <xf numFmtId="164" fontId="2" fillId="6" borderId="8" xfId="0" applyNumberFormat="1" applyFont="1" applyFill="1" applyBorder="1"/>
    <xf numFmtId="0" fontId="0" fillId="6" borderId="8" xfId="0" applyFill="1" applyBorder="1"/>
    <xf numFmtId="49" fontId="3" fillId="6" borderId="8" xfId="0" applyNumberFormat="1" applyFont="1" applyFill="1" applyBorder="1" applyAlignment="1">
      <alignment wrapText="1"/>
    </xf>
    <xf numFmtId="2" fontId="0" fillId="9" borderId="2" xfId="0" applyNumberFormat="1" applyFill="1" applyBorder="1" applyAlignment="1">
      <alignment wrapText="1"/>
    </xf>
    <xf numFmtId="0" fontId="0" fillId="9" borderId="2" xfId="0" applyFill="1" applyBorder="1" applyAlignment="1">
      <alignment wrapText="1"/>
    </xf>
    <xf numFmtId="0" fontId="12" fillId="9" borderId="2" xfId="0" applyFont="1" applyFill="1" applyBorder="1" applyAlignment="1">
      <alignment wrapText="1"/>
    </xf>
    <xf numFmtId="164" fontId="12" fillId="9" borderId="2" xfId="0" applyNumberFormat="1" applyFont="1" applyFill="1" applyBorder="1" applyAlignment="1">
      <alignment wrapText="1"/>
    </xf>
    <xf numFmtId="164" fontId="2" fillId="9" borderId="2" xfId="0" applyNumberFormat="1" applyFont="1" applyFill="1" applyBorder="1"/>
    <xf numFmtId="0" fontId="0" fillId="9" borderId="2" xfId="0" applyFill="1" applyBorder="1"/>
    <xf numFmtId="49" fontId="3" fillId="9" borderId="2" xfId="0" applyNumberFormat="1" applyFont="1" applyFill="1" applyBorder="1" applyAlignment="1">
      <alignment wrapText="1"/>
    </xf>
    <xf numFmtId="0" fontId="17" fillId="17" borderId="9" xfId="0" applyFont="1" applyFill="1" applyBorder="1"/>
    <xf numFmtId="164" fontId="10" fillId="17" borderId="9" xfId="0" applyNumberFormat="1" applyFont="1" applyFill="1" applyBorder="1"/>
    <xf numFmtId="0" fontId="10" fillId="17" borderId="9" xfId="0" applyFont="1" applyFill="1" applyBorder="1"/>
    <xf numFmtId="2" fontId="17" fillId="4" borderId="0" xfId="0" applyNumberFormat="1" applyFont="1" applyFill="1" applyAlignment="1">
      <alignment horizontal="left" vertical="center" wrapText="1"/>
    </xf>
    <xf numFmtId="0" fontId="17" fillId="4" borderId="0" xfId="0" applyFont="1" applyFill="1" applyAlignment="1">
      <alignment horizontal="left" vertical="center" wrapText="1"/>
    </xf>
    <xf numFmtId="0" fontId="17" fillId="4" borderId="0" xfId="0" applyFont="1" applyFill="1" applyAlignment="1">
      <alignment vertical="center" wrapText="1"/>
    </xf>
    <xf numFmtId="164" fontId="18" fillId="4" borderId="0" xfId="0" applyNumberFormat="1" applyFont="1" applyFill="1" applyAlignment="1">
      <alignment vertical="center" wrapText="1"/>
    </xf>
    <xf numFmtId="164" fontId="18" fillId="4" borderId="0" xfId="0" applyNumberFormat="1" applyFont="1" applyFill="1" applyAlignment="1">
      <alignment vertical="center"/>
    </xf>
    <xf numFmtId="0" fontId="17" fillId="4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2" fontId="8" fillId="16" borderId="5" xfId="0" applyNumberFormat="1" applyFont="1" applyFill="1" applyBorder="1" applyAlignment="1">
      <alignment vertical="center" wrapText="1"/>
    </xf>
    <xf numFmtId="0" fontId="8" fillId="16" borderId="6" xfId="0" applyFont="1" applyFill="1" applyBorder="1" applyAlignment="1">
      <alignment vertical="center" wrapText="1"/>
    </xf>
    <xf numFmtId="0" fontId="14" fillId="16" borderId="6" xfId="0" applyFont="1" applyFill="1" applyBorder="1" applyAlignment="1">
      <alignment vertical="center" wrapText="1"/>
    </xf>
    <xf numFmtId="164" fontId="14" fillId="16" borderId="6" xfId="0" applyNumberFormat="1" applyFont="1" applyFill="1" applyBorder="1" applyAlignment="1">
      <alignment vertical="center" wrapText="1"/>
    </xf>
    <xf numFmtId="164" fontId="8" fillId="16" borderId="6" xfId="0" applyNumberFormat="1" applyFont="1" applyFill="1" applyBorder="1" applyAlignment="1">
      <alignment vertical="center"/>
    </xf>
    <xf numFmtId="0" fontId="8" fillId="16" borderId="6" xfId="0" applyFont="1" applyFill="1" applyBorder="1" applyAlignment="1">
      <alignment vertical="center"/>
    </xf>
    <xf numFmtId="49" fontId="8" fillId="16" borderId="7" xfId="0" applyNumberFormat="1" applyFont="1" applyFill="1" applyBorder="1" applyAlignment="1">
      <alignment vertical="center" wrapText="1"/>
    </xf>
    <xf numFmtId="0" fontId="1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3" borderId="0" xfId="0" applyFont="1" applyFill="1" applyAlignment="1">
      <alignment vertical="center"/>
    </xf>
    <xf numFmtId="2" fontId="8" fillId="15" borderId="5" xfId="0" applyNumberFormat="1" applyFont="1" applyFill="1" applyBorder="1" applyAlignment="1">
      <alignment vertical="center" wrapText="1"/>
    </xf>
    <xf numFmtId="0" fontId="8" fillId="15" borderId="6" xfId="0" applyFont="1" applyFill="1" applyBorder="1" applyAlignment="1">
      <alignment vertical="center" wrapText="1"/>
    </xf>
    <xf numFmtId="0" fontId="14" fillId="15" borderId="6" xfId="0" applyFont="1" applyFill="1" applyBorder="1" applyAlignment="1">
      <alignment vertical="center" wrapText="1"/>
    </xf>
    <xf numFmtId="164" fontId="14" fillId="15" borderId="6" xfId="0" applyNumberFormat="1" applyFont="1" applyFill="1" applyBorder="1" applyAlignment="1">
      <alignment vertical="center" wrapText="1"/>
    </xf>
    <xf numFmtId="164" fontId="8" fillId="15" borderId="6" xfId="0" applyNumberFormat="1" applyFont="1" applyFill="1" applyBorder="1" applyAlignment="1">
      <alignment vertical="center"/>
    </xf>
    <xf numFmtId="0" fontId="8" fillId="15" borderId="6" xfId="0" applyFont="1" applyFill="1" applyBorder="1" applyAlignment="1">
      <alignment vertical="center"/>
    </xf>
    <xf numFmtId="49" fontId="8" fillId="15" borderId="7" xfId="0" applyNumberFormat="1" applyFont="1" applyFill="1" applyBorder="1" applyAlignment="1">
      <alignment vertical="center" wrapText="1"/>
    </xf>
    <xf numFmtId="0" fontId="8" fillId="9" borderId="0" xfId="0" applyFont="1" applyFill="1" applyAlignment="1">
      <alignment vertical="center"/>
    </xf>
    <xf numFmtId="2" fontId="8" fillId="14" borderId="5" xfId="0" applyNumberFormat="1" applyFont="1" applyFill="1" applyBorder="1" applyAlignment="1">
      <alignment vertical="center" wrapText="1"/>
    </xf>
    <xf numFmtId="0" fontId="8" fillId="14" borderId="6" xfId="0" applyFont="1" applyFill="1" applyBorder="1" applyAlignment="1">
      <alignment vertical="center" wrapText="1"/>
    </xf>
    <xf numFmtId="0" fontId="14" fillId="14" borderId="6" xfId="0" applyFont="1" applyFill="1" applyBorder="1" applyAlignment="1">
      <alignment vertical="center" wrapText="1"/>
    </xf>
    <xf numFmtId="164" fontId="14" fillId="14" borderId="6" xfId="0" applyNumberFormat="1" applyFont="1" applyFill="1" applyBorder="1" applyAlignment="1">
      <alignment vertical="center" wrapText="1"/>
    </xf>
    <xf numFmtId="164" fontId="8" fillId="14" borderId="6" xfId="0" applyNumberFormat="1" applyFont="1" applyFill="1" applyBorder="1" applyAlignment="1">
      <alignment vertical="center"/>
    </xf>
    <xf numFmtId="0" fontId="8" fillId="14" borderId="6" xfId="0" applyFont="1" applyFill="1" applyBorder="1" applyAlignment="1">
      <alignment vertical="center"/>
    </xf>
    <xf numFmtId="49" fontId="8" fillId="14" borderId="7" xfId="0" applyNumberFormat="1" applyFont="1" applyFill="1" applyBorder="1" applyAlignment="1">
      <alignment vertical="center" wrapText="1"/>
    </xf>
    <xf numFmtId="0" fontId="8" fillId="7" borderId="0" xfId="0" applyFont="1" applyFill="1" applyAlignment="1">
      <alignment vertical="center"/>
    </xf>
    <xf numFmtId="2" fontId="8" fillId="13" borderId="5" xfId="0" applyNumberFormat="1" applyFont="1" applyFill="1" applyBorder="1" applyAlignment="1">
      <alignment vertical="center" wrapText="1"/>
    </xf>
    <xf numFmtId="0" fontId="8" fillId="13" borderId="6" xfId="0" applyFont="1" applyFill="1" applyBorder="1" applyAlignment="1">
      <alignment vertical="center" wrapText="1"/>
    </xf>
    <xf numFmtId="0" fontId="14" fillId="13" borderId="6" xfId="0" applyFont="1" applyFill="1" applyBorder="1" applyAlignment="1">
      <alignment vertical="center" wrapText="1"/>
    </xf>
    <xf numFmtId="164" fontId="14" fillId="13" borderId="6" xfId="0" applyNumberFormat="1" applyFont="1" applyFill="1" applyBorder="1" applyAlignment="1">
      <alignment vertical="center" wrapText="1"/>
    </xf>
    <xf numFmtId="164" fontId="8" fillId="13" borderId="6" xfId="0" applyNumberFormat="1" applyFont="1" applyFill="1" applyBorder="1" applyAlignment="1">
      <alignment vertical="center"/>
    </xf>
    <xf numFmtId="0" fontId="8" fillId="13" borderId="6" xfId="0" applyFont="1" applyFill="1" applyBorder="1" applyAlignment="1">
      <alignment vertical="center"/>
    </xf>
    <xf numFmtId="49" fontId="8" fillId="13" borderId="7" xfId="0" applyNumberFormat="1" applyFont="1" applyFill="1" applyBorder="1" applyAlignment="1">
      <alignment vertical="center" wrapText="1"/>
    </xf>
    <xf numFmtId="0" fontId="8" fillId="5" borderId="0" xfId="0" applyFont="1" applyFill="1" applyAlignment="1">
      <alignment vertical="center"/>
    </xf>
    <xf numFmtId="2" fontId="8" fillId="12" borderId="5" xfId="0" applyNumberFormat="1" applyFont="1" applyFill="1" applyBorder="1" applyAlignment="1">
      <alignment horizontal="left" vertical="center" wrapText="1"/>
    </xf>
    <xf numFmtId="0" fontId="8" fillId="12" borderId="6" xfId="0" applyFont="1" applyFill="1" applyBorder="1" applyAlignment="1">
      <alignment horizontal="left" vertical="center" wrapText="1"/>
    </xf>
    <xf numFmtId="0" fontId="8" fillId="12" borderId="6" xfId="0" applyFont="1" applyFill="1" applyBorder="1" applyAlignment="1">
      <alignment vertical="center" wrapText="1"/>
    </xf>
    <xf numFmtId="0" fontId="14" fillId="12" borderId="6" xfId="0" applyFont="1" applyFill="1" applyBorder="1" applyAlignment="1">
      <alignment vertical="center" wrapText="1"/>
    </xf>
    <xf numFmtId="164" fontId="14" fillId="12" borderId="6" xfId="0" applyNumberFormat="1" applyFont="1" applyFill="1" applyBorder="1" applyAlignment="1">
      <alignment vertical="center" wrapText="1"/>
    </xf>
    <xf numFmtId="164" fontId="8" fillId="12" borderId="6" xfId="0" applyNumberFormat="1" applyFont="1" applyFill="1" applyBorder="1" applyAlignment="1">
      <alignment vertical="center"/>
    </xf>
    <xf numFmtId="49" fontId="8" fillId="12" borderId="7" xfId="0" applyNumberFormat="1" applyFont="1" applyFill="1" applyBorder="1" applyAlignment="1">
      <alignment vertical="center" wrapText="1"/>
    </xf>
    <xf numFmtId="0" fontId="8" fillId="8" borderId="0" xfId="0" applyFont="1" applyFill="1" applyAlignment="1">
      <alignment vertical="center"/>
    </xf>
    <xf numFmtId="2" fontId="8" fillId="11" borderId="5" xfId="0" applyNumberFormat="1" applyFont="1" applyFill="1" applyBorder="1" applyAlignment="1">
      <alignment vertical="center" wrapText="1"/>
    </xf>
    <xf numFmtId="0" fontId="8" fillId="11" borderId="6" xfId="0" applyFont="1" applyFill="1" applyBorder="1" applyAlignment="1">
      <alignment vertical="center" wrapText="1"/>
    </xf>
    <xf numFmtId="0" fontId="14" fillId="11" borderId="6" xfId="0" applyFont="1" applyFill="1" applyBorder="1" applyAlignment="1">
      <alignment vertical="center" wrapText="1"/>
    </xf>
    <xf numFmtId="164" fontId="14" fillId="11" borderId="6" xfId="0" applyNumberFormat="1" applyFont="1" applyFill="1" applyBorder="1" applyAlignment="1">
      <alignment vertical="center" wrapText="1"/>
    </xf>
    <xf numFmtId="164" fontId="8" fillId="11" borderId="6" xfId="0" applyNumberFormat="1" applyFont="1" applyFill="1" applyBorder="1" applyAlignment="1">
      <alignment vertical="center"/>
    </xf>
    <xf numFmtId="0" fontId="8" fillId="11" borderId="6" xfId="0" applyFont="1" applyFill="1" applyBorder="1" applyAlignment="1">
      <alignment vertical="center"/>
    </xf>
    <xf numFmtId="49" fontId="8" fillId="11" borderId="7" xfId="0" applyNumberFormat="1" applyFont="1" applyFill="1" applyBorder="1" applyAlignment="1">
      <alignment vertical="center" wrapText="1"/>
    </xf>
    <xf numFmtId="0" fontId="9" fillId="5" borderId="0" xfId="0" applyFont="1" applyFill="1" applyAlignment="1">
      <alignment vertical="center"/>
    </xf>
    <xf numFmtId="2" fontId="8" fillId="10" borderId="5" xfId="0" applyNumberFormat="1" applyFont="1" applyFill="1" applyBorder="1" applyAlignment="1">
      <alignment horizontal="left" vertical="center" wrapText="1"/>
    </xf>
    <xf numFmtId="0" fontId="8" fillId="10" borderId="6" xfId="0" applyFont="1" applyFill="1" applyBorder="1" applyAlignment="1">
      <alignment horizontal="left" vertical="center" wrapText="1"/>
    </xf>
    <xf numFmtId="0" fontId="8" fillId="10" borderId="6" xfId="0" applyFont="1" applyFill="1" applyBorder="1" applyAlignment="1">
      <alignment vertical="center" wrapText="1"/>
    </xf>
    <xf numFmtId="0" fontId="14" fillId="10" borderId="6" xfId="0" applyFont="1" applyFill="1" applyBorder="1" applyAlignment="1">
      <alignment vertical="center" wrapText="1"/>
    </xf>
    <xf numFmtId="164" fontId="14" fillId="10" borderId="6" xfId="0" applyNumberFormat="1" applyFont="1" applyFill="1" applyBorder="1" applyAlignment="1">
      <alignment vertical="center" wrapText="1"/>
    </xf>
    <xf numFmtId="164" fontId="8" fillId="10" borderId="6" xfId="0" applyNumberFormat="1" applyFont="1" applyFill="1" applyBorder="1" applyAlignment="1">
      <alignment vertical="center"/>
    </xf>
    <xf numFmtId="49" fontId="8" fillId="10" borderId="7" xfId="0" applyNumberFormat="1" applyFont="1" applyFill="1" applyBorder="1" applyAlignment="1">
      <alignment vertical="center" wrapText="1"/>
    </xf>
    <xf numFmtId="0" fontId="18" fillId="4" borderId="0" xfId="0" applyFont="1" applyFill="1" applyAlignment="1">
      <alignment vertical="center"/>
    </xf>
    <xf numFmtId="0" fontId="18" fillId="4" borderId="9" xfId="0" applyFont="1" applyFill="1" applyBorder="1" applyAlignment="1">
      <alignment vertical="center"/>
    </xf>
    <xf numFmtId="164" fontId="1" fillId="4" borderId="9" xfId="0" applyNumberFormat="1" applyFont="1" applyFill="1" applyBorder="1" applyAlignment="1">
      <alignment vertical="center"/>
    </xf>
    <xf numFmtId="164" fontId="0" fillId="6" borderId="0" xfId="0" applyNumberFormat="1" applyFill="1"/>
    <xf numFmtId="0" fontId="0" fillId="17" borderId="10" xfId="0" applyFill="1" applyBorder="1" applyAlignment="1">
      <alignment horizontal="right"/>
    </xf>
    <xf numFmtId="0" fontId="2" fillId="4" borderId="10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18" fillId="4" borderId="0" xfId="0" applyFont="1" applyFill="1" applyAlignment="1">
      <alignment horizontal="left" vertical="center"/>
    </xf>
    <xf numFmtId="2" fontId="0" fillId="6" borderId="0" xfId="0" applyNumberFormat="1" applyFill="1" applyAlignment="1">
      <alignment horizontal="left"/>
    </xf>
    <xf numFmtId="164" fontId="5" fillId="0" borderId="0" xfId="0" applyNumberFormat="1" applyFont="1"/>
    <xf numFmtId="9" fontId="1" fillId="4" borderId="9" xfId="1" applyFont="1" applyFill="1" applyBorder="1" applyAlignment="1">
      <alignment vertical="center"/>
    </xf>
    <xf numFmtId="165" fontId="10" fillId="17" borderId="9" xfId="1" applyNumberFormat="1" applyFont="1" applyFill="1" applyBorder="1"/>
    <xf numFmtId="165" fontId="0" fillId="6" borderId="0" xfId="1" applyNumberFormat="1" applyFont="1" applyFill="1"/>
    <xf numFmtId="9" fontId="10" fillId="17" borderId="9" xfId="1" applyFont="1" applyFill="1" applyBorder="1"/>
    <xf numFmtId="1" fontId="0" fillId="0" borderId="0" xfId="0" applyNumberFormat="1"/>
    <xf numFmtId="2" fontId="0" fillId="6" borderId="11" xfId="0" applyNumberFormat="1" applyFill="1" applyBorder="1" applyAlignment="1">
      <alignment horizontal="left"/>
    </xf>
    <xf numFmtId="0" fontId="0" fillId="6" borderId="11" xfId="0" applyFill="1" applyBorder="1"/>
    <xf numFmtId="164" fontId="0" fillId="6" borderId="11" xfId="0" applyNumberFormat="1" applyFill="1" applyBorder="1" applyAlignment="1">
      <alignment horizontal="center" vertical="top"/>
    </xf>
    <xf numFmtId="165" fontId="0" fillId="6" borderId="11" xfId="1" applyNumberFormat="1" applyFont="1" applyFill="1" applyBorder="1" applyAlignment="1">
      <alignment horizontal="center" vertical="top"/>
    </xf>
    <xf numFmtId="0" fontId="0" fillId="6" borderId="0" xfId="0" applyFill="1" applyAlignment="1">
      <alignment wrapText="1"/>
    </xf>
    <xf numFmtId="0" fontId="0" fillId="0" borderId="0" xfId="0" applyAlignment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B486DA"/>
      <color rgb="FFFF5757"/>
      <color rgb="FFFFB9B9"/>
      <color rgb="FFEDE2F6"/>
      <color rgb="FFDFC9E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E1F76-B944-42B5-AA45-0D62C1CAEEBC}">
  <dimension ref="A1:F16"/>
  <sheetViews>
    <sheetView tabSelected="1" zoomScale="212" zoomScaleNormal="212" workbookViewId="0">
      <selection activeCell="C14" sqref="C14"/>
    </sheetView>
  </sheetViews>
  <sheetFormatPr baseColWidth="10" defaultRowHeight="15" x14ac:dyDescent="0.2"/>
  <cols>
    <col min="1" max="1" width="6.33203125" style="245" customWidth="1"/>
    <col min="2" max="2" width="31.5" bestFit="1" customWidth="1"/>
    <col min="3" max="3" width="8.83203125" bestFit="1" customWidth="1"/>
    <col min="4" max="4" width="7.83203125" bestFit="1" customWidth="1"/>
    <col min="5" max="5" width="9.33203125" bestFit="1" customWidth="1"/>
    <col min="6" max="6" width="7.83203125" bestFit="1" customWidth="1"/>
  </cols>
  <sheetData>
    <row r="1" spans="1:6" s="28" customFormat="1" ht="50.25" customHeight="1" x14ac:dyDescent="0.2">
      <c r="A1" s="246" t="s">
        <v>146</v>
      </c>
      <c r="B1" s="239"/>
      <c r="C1" s="239"/>
      <c r="D1" s="239"/>
      <c r="E1" s="239"/>
      <c r="F1" s="239"/>
    </row>
    <row r="2" spans="1:6" x14ac:dyDescent="0.2">
      <c r="A2" s="254"/>
      <c r="B2" s="255"/>
      <c r="C2" s="256" t="s">
        <v>74</v>
      </c>
      <c r="D2" s="256" t="s">
        <v>60</v>
      </c>
      <c r="E2" s="257" t="s">
        <v>153</v>
      </c>
      <c r="F2" s="256" t="s">
        <v>64</v>
      </c>
    </row>
    <row r="3" spans="1:6" ht="32" x14ac:dyDescent="0.2">
      <c r="A3" s="247" t="s">
        <v>126</v>
      </c>
      <c r="B3" s="258" t="s">
        <v>154</v>
      </c>
      <c r="C3" s="242">
        <f>'HDD  Pauki'!G2</f>
        <v>1000</v>
      </c>
      <c r="D3" s="242"/>
      <c r="E3" s="251">
        <f>C3/C11</f>
        <v>0.21621621621621623</v>
      </c>
      <c r="F3" s="242">
        <f>C14*E3</f>
        <v>1337.0270270270271</v>
      </c>
    </row>
    <row r="4" spans="1:6" x14ac:dyDescent="0.2">
      <c r="A4" s="247" t="s">
        <v>127</v>
      </c>
      <c r="B4" s="10" t="s">
        <v>18</v>
      </c>
      <c r="C4" s="242">
        <f>'HDD  Pauki'!G6</f>
        <v>300</v>
      </c>
      <c r="D4" s="242"/>
      <c r="E4" s="251">
        <f>C4/C11</f>
        <v>6.4864864864864868E-2</v>
      </c>
      <c r="F4" s="242">
        <f>C14*E4</f>
        <v>401.10810810810813</v>
      </c>
    </row>
    <row r="5" spans="1:6" x14ac:dyDescent="0.2">
      <c r="A5" s="247" t="s">
        <v>128</v>
      </c>
      <c r="B5" s="10" t="s">
        <v>94</v>
      </c>
      <c r="C5" s="242">
        <f>'HDD  Pauki'!G8</f>
        <v>850</v>
      </c>
      <c r="D5" s="242"/>
      <c r="E5" s="251">
        <f>C5/C11</f>
        <v>0.18378378378378379</v>
      </c>
      <c r="F5" s="242">
        <f>C14*E5</f>
        <v>1136.4729729729731</v>
      </c>
    </row>
    <row r="6" spans="1:6" x14ac:dyDescent="0.2">
      <c r="A6" s="247" t="s">
        <v>129</v>
      </c>
      <c r="B6" s="10" t="s">
        <v>130</v>
      </c>
      <c r="C6" s="242">
        <f>'HDD  Pauki'!G16</f>
        <v>560</v>
      </c>
      <c r="D6" s="242"/>
      <c r="E6" s="251">
        <f>C6/C11</f>
        <v>0.12108108108108108</v>
      </c>
      <c r="F6" s="242">
        <f>C14*E6</f>
        <v>748.73513513513512</v>
      </c>
    </row>
    <row r="7" spans="1:6" x14ac:dyDescent="0.2">
      <c r="A7" s="247" t="s">
        <v>131</v>
      </c>
      <c r="B7" s="10" t="s">
        <v>76</v>
      </c>
      <c r="C7" s="242">
        <f>'HDD  Pauki'!G22</f>
        <v>330</v>
      </c>
      <c r="D7" s="242"/>
      <c r="E7" s="251">
        <f>C7/C11</f>
        <v>7.1351351351351358E-2</v>
      </c>
      <c r="F7" s="242">
        <f>C14*E7</f>
        <v>441.21891891891897</v>
      </c>
    </row>
    <row r="8" spans="1:6" x14ac:dyDescent="0.2">
      <c r="A8" s="247" t="s">
        <v>132</v>
      </c>
      <c r="B8" s="10" t="s">
        <v>147</v>
      </c>
      <c r="C8" s="242">
        <f>'HDD  Pauki'!G26</f>
        <v>250</v>
      </c>
      <c r="D8" s="242"/>
      <c r="E8" s="251">
        <f>C8/C11</f>
        <v>5.4054054054054057E-2</v>
      </c>
      <c r="F8" s="242">
        <f>C14*E8</f>
        <v>334.25675675675677</v>
      </c>
    </row>
    <row r="9" spans="1:6" x14ac:dyDescent="0.2">
      <c r="A9" s="247"/>
      <c r="B9" s="10" t="s">
        <v>151</v>
      </c>
      <c r="C9" s="242">
        <f>'HDD  Pauki'!H49</f>
        <v>1000</v>
      </c>
      <c r="D9" s="242"/>
      <c r="E9" s="251">
        <f>C9/C11</f>
        <v>0.21621621621621623</v>
      </c>
      <c r="F9" s="242">
        <f>C14*E9</f>
        <v>1337.0270270270271</v>
      </c>
    </row>
    <row r="10" spans="1:6" x14ac:dyDescent="0.2">
      <c r="A10" s="247" t="s">
        <v>133</v>
      </c>
      <c r="B10" s="10" t="s">
        <v>35</v>
      </c>
      <c r="C10" s="242">
        <f>'HDD  Pauki'!G34</f>
        <v>335</v>
      </c>
      <c r="D10" s="242"/>
      <c r="E10" s="251">
        <f>C10/C11</f>
        <v>7.2432432432432428E-2</v>
      </c>
      <c r="F10" s="242">
        <f>C14*E10</f>
        <v>447.90405405405403</v>
      </c>
    </row>
    <row r="11" spans="1:6" x14ac:dyDescent="0.2">
      <c r="A11" s="243"/>
      <c r="B11" s="173" t="s">
        <v>155</v>
      </c>
      <c r="C11" s="172">
        <f>SUM(C3:C10)</f>
        <v>4625</v>
      </c>
      <c r="D11" s="172"/>
      <c r="E11" s="252">
        <v>1</v>
      </c>
      <c r="F11" s="172"/>
    </row>
    <row r="12" spans="1:6" ht="16" x14ac:dyDescent="0.2">
      <c r="A12" s="243"/>
      <c r="B12" s="171" t="s">
        <v>61</v>
      </c>
      <c r="C12" s="172">
        <f>(C11-C9)*E12</f>
        <v>717.75</v>
      </c>
      <c r="D12" s="172"/>
      <c r="E12" s="250">
        <v>0.19800000000000001</v>
      </c>
      <c r="F12" s="172"/>
    </row>
    <row r="13" spans="1:6" ht="16" x14ac:dyDescent="0.2">
      <c r="A13" s="243"/>
      <c r="B13" s="171" t="s">
        <v>152</v>
      </c>
      <c r="C13" s="172">
        <f>(C11-C9)*E13</f>
        <v>841</v>
      </c>
      <c r="D13" s="172"/>
      <c r="E13" s="250">
        <v>0.23200000000000001</v>
      </c>
      <c r="F13" s="172"/>
    </row>
    <row r="14" spans="1:6" ht="28.5" customHeight="1" x14ac:dyDescent="0.2">
      <c r="A14" s="244"/>
      <c r="B14" s="240" t="s">
        <v>64</v>
      </c>
      <c r="C14" s="241">
        <f>SUM(C11:C13)</f>
        <v>6183.75</v>
      </c>
      <c r="D14" s="249"/>
      <c r="E14" s="249"/>
      <c r="F14" s="241">
        <f>SUM(F3:F10)</f>
        <v>6183.75</v>
      </c>
    </row>
    <row r="15" spans="1:6" x14ac:dyDescent="0.2">
      <c r="C15" s="248"/>
      <c r="D15" s="38"/>
    </row>
    <row r="16" spans="1:6" x14ac:dyDescent="0.2">
      <c r="C16" s="25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59"/>
  <sheetViews>
    <sheetView zoomScaleNormal="100" workbookViewId="0">
      <pane ySplit="1" topLeftCell="A8" activePane="bottomLeft" state="frozen"/>
      <selection pane="bottomLeft" activeCell="G10" sqref="G10"/>
    </sheetView>
  </sheetViews>
  <sheetFormatPr baseColWidth="10" defaultRowHeight="15" x14ac:dyDescent="0.2"/>
  <cols>
    <col min="1" max="1" width="8.5" style="61" bestFit="1" customWidth="1"/>
    <col min="2" max="2" width="3.5" style="16" hidden="1" customWidth="1"/>
    <col min="3" max="3" width="18" style="16" customWidth="1"/>
    <col min="4" max="4" width="40.5" style="6" customWidth="1"/>
    <col min="5" max="5" width="7.83203125" style="75" bestFit="1" customWidth="1"/>
    <col min="6" max="6" width="8" style="76" customWidth="1"/>
    <col min="7" max="7" width="12.83203125" style="36" bestFit="1" customWidth="1"/>
    <col min="8" max="8" width="9.5" style="36" customWidth="1"/>
    <col min="9" max="9" width="8.1640625" bestFit="1" customWidth="1"/>
    <col min="10" max="10" width="41.1640625" customWidth="1"/>
    <col min="11" max="11" width="11.5" style="38"/>
    <col min="12" max="28" width="11.5"/>
  </cols>
  <sheetData>
    <row r="1" spans="1:28" s="28" customFormat="1" ht="66" customHeight="1" thickBot="1" x14ac:dyDescent="0.25">
      <c r="A1" s="79" t="s">
        <v>135</v>
      </c>
      <c r="B1" s="80"/>
      <c r="C1" s="80"/>
      <c r="D1" s="80" t="s">
        <v>14</v>
      </c>
      <c r="E1" s="81" t="s">
        <v>54</v>
      </c>
      <c r="F1" s="82" t="s">
        <v>15</v>
      </c>
      <c r="G1" s="62" t="s">
        <v>124</v>
      </c>
      <c r="H1" s="62" t="s">
        <v>125</v>
      </c>
      <c r="I1" s="51" t="s">
        <v>77</v>
      </c>
      <c r="J1" s="83" t="s">
        <v>42</v>
      </c>
      <c r="K1" s="37"/>
    </row>
    <row r="2" spans="1:28" s="181" customFormat="1" ht="35" thickBot="1" x14ac:dyDescent="0.25">
      <c r="A2" s="232" t="s">
        <v>126</v>
      </c>
      <c r="B2" s="233"/>
      <c r="C2" s="233" t="s">
        <v>139</v>
      </c>
      <c r="D2" s="234"/>
      <c r="E2" s="235"/>
      <c r="F2" s="236"/>
      <c r="G2" s="237">
        <f>SUM(G3:G5)</f>
        <v>1000</v>
      </c>
      <c r="H2" s="237"/>
      <c r="I2" s="237">
        <f>SUM(I3:I5)</f>
        <v>670</v>
      </c>
      <c r="J2" s="238"/>
      <c r="K2" s="180"/>
    </row>
    <row r="3" spans="1:28" ht="40" x14ac:dyDescent="0.2">
      <c r="A3" s="92" t="s">
        <v>83</v>
      </c>
      <c r="B3" s="93" t="s">
        <v>74</v>
      </c>
      <c r="C3" s="93" t="s">
        <v>13</v>
      </c>
      <c r="D3" s="94" t="s">
        <v>7</v>
      </c>
      <c r="E3" s="95"/>
      <c r="F3" s="96"/>
      <c r="G3" s="97">
        <v>500</v>
      </c>
      <c r="H3" s="97"/>
      <c r="I3" s="98"/>
      <c r="J3" s="99" t="s">
        <v>8</v>
      </c>
    </row>
    <row r="4" spans="1:28" ht="48" x14ac:dyDescent="0.2">
      <c r="A4" s="55" t="s">
        <v>84</v>
      </c>
      <c r="B4" s="14" t="s">
        <v>74</v>
      </c>
      <c r="C4" s="14" t="s">
        <v>13</v>
      </c>
      <c r="D4" s="5" t="s">
        <v>9</v>
      </c>
      <c r="E4" s="63"/>
      <c r="F4" s="64"/>
      <c r="G4" s="31"/>
      <c r="H4" s="31"/>
      <c r="I4" s="31">
        <v>670</v>
      </c>
      <c r="J4" s="1" t="s">
        <v>10</v>
      </c>
    </row>
    <row r="5" spans="1:28" ht="41" thickBot="1" x14ac:dyDescent="0.25">
      <c r="A5" s="100" t="s">
        <v>85</v>
      </c>
      <c r="B5" s="101" t="s">
        <v>74</v>
      </c>
      <c r="C5" s="101" t="s">
        <v>13</v>
      </c>
      <c r="D5" s="102" t="s">
        <v>11</v>
      </c>
      <c r="E5" s="103"/>
      <c r="F5" s="104"/>
      <c r="G5" s="105">
        <v>500</v>
      </c>
      <c r="H5" s="105"/>
      <c r="I5" s="106"/>
      <c r="J5" s="107" t="s">
        <v>12</v>
      </c>
    </row>
    <row r="6" spans="1:28" s="231" customFormat="1" ht="30" customHeight="1" thickBot="1" x14ac:dyDescent="0.25">
      <c r="A6" s="224" t="s">
        <v>127</v>
      </c>
      <c r="B6" s="225"/>
      <c r="C6" s="225" t="s">
        <v>138</v>
      </c>
      <c r="D6" s="225"/>
      <c r="E6" s="226"/>
      <c r="F6" s="227"/>
      <c r="G6" s="228">
        <f>G7</f>
        <v>300</v>
      </c>
      <c r="H6" s="228"/>
      <c r="I6" s="229"/>
      <c r="J6" s="230"/>
      <c r="K6" s="180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</row>
    <row r="7" spans="1:28" s="7" customFormat="1" ht="119" thickBot="1" x14ac:dyDescent="0.25">
      <c r="A7" s="108" t="s">
        <v>86</v>
      </c>
      <c r="B7" s="109" t="s">
        <v>74</v>
      </c>
      <c r="C7" s="109" t="s">
        <v>18</v>
      </c>
      <c r="D7" s="109" t="s">
        <v>16</v>
      </c>
      <c r="E7" s="110"/>
      <c r="F7" s="111"/>
      <c r="G7" s="112">
        <v>300</v>
      </c>
      <c r="H7" s="112"/>
      <c r="I7" s="113"/>
      <c r="J7" s="114" t="s">
        <v>17</v>
      </c>
      <c r="K7" s="39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</row>
    <row r="8" spans="1:28" s="223" customFormat="1" ht="57" customHeight="1" thickBot="1" x14ac:dyDescent="0.25">
      <c r="A8" s="216" t="s">
        <v>134</v>
      </c>
      <c r="B8" s="217"/>
      <c r="C8" s="217" t="s">
        <v>137</v>
      </c>
      <c r="D8" s="218"/>
      <c r="E8" s="219"/>
      <c r="F8" s="220"/>
      <c r="G8" s="221">
        <f>SUM(G9:G15)</f>
        <v>850</v>
      </c>
      <c r="H8" s="221"/>
      <c r="I8" s="221"/>
      <c r="J8" s="222"/>
      <c r="K8" s="189"/>
      <c r="L8" s="190"/>
      <c r="M8" s="190"/>
      <c r="N8" s="190"/>
      <c r="O8" s="190"/>
      <c r="P8" s="190"/>
      <c r="Q8" s="190"/>
      <c r="R8" s="190"/>
      <c r="S8" s="190"/>
      <c r="T8" s="190"/>
      <c r="U8" s="190"/>
      <c r="V8" s="190"/>
      <c r="W8" s="190"/>
      <c r="X8" s="190"/>
      <c r="Y8" s="190"/>
      <c r="Z8" s="190"/>
      <c r="AA8" s="190"/>
      <c r="AB8" s="190"/>
    </row>
    <row r="9" spans="1:28" s="22" customFormat="1" ht="32" x14ac:dyDescent="0.2">
      <c r="A9" s="84" t="s">
        <v>87</v>
      </c>
      <c r="B9" s="85" t="s">
        <v>74</v>
      </c>
      <c r="C9" s="85" t="s">
        <v>94</v>
      </c>
      <c r="D9" s="86" t="s">
        <v>0</v>
      </c>
      <c r="E9" s="87"/>
      <c r="F9" s="88"/>
      <c r="G9" s="89">
        <v>200</v>
      </c>
      <c r="H9" s="89"/>
      <c r="I9" s="90"/>
      <c r="J9" s="91"/>
      <c r="K9" s="38" t="s">
        <v>82</v>
      </c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</row>
    <row r="10" spans="1:28" s="22" customFormat="1" ht="32" x14ac:dyDescent="0.2">
      <c r="A10" s="56" t="s">
        <v>88</v>
      </c>
      <c r="B10" s="18" t="s">
        <v>74</v>
      </c>
      <c r="C10" s="18" t="s">
        <v>94</v>
      </c>
      <c r="D10" s="19" t="s">
        <v>1</v>
      </c>
      <c r="E10" s="65"/>
      <c r="F10" s="66"/>
      <c r="G10" s="30">
        <v>250</v>
      </c>
      <c r="H10" s="30"/>
      <c r="I10" s="20"/>
      <c r="J10" s="21" t="s">
        <v>150</v>
      </c>
      <c r="K10" s="38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</row>
    <row r="11" spans="1:28" s="22" customFormat="1" ht="32" x14ac:dyDescent="0.2">
      <c r="A11" s="56" t="s">
        <v>89</v>
      </c>
      <c r="B11" s="18" t="s">
        <v>74</v>
      </c>
      <c r="C11" s="18" t="s">
        <v>94</v>
      </c>
      <c r="D11" s="19" t="s">
        <v>2</v>
      </c>
      <c r="E11" s="65"/>
      <c r="F11" s="66"/>
      <c r="G11" s="30">
        <v>60</v>
      </c>
      <c r="H11" s="30"/>
      <c r="I11" s="20"/>
      <c r="J11" s="21"/>
      <c r="K11" s="38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</row>
    <row r="12" spans="1:28" s="22" customFormat="1" ht="32" x14ac:dyDescent="0.2">
      <c r="A12" s="56" t="s">
        <v>90</v>
      </c>
      <c r="B12" s="18" t="s">
        <v>74</v>
      </c>
      <c r="C12" s="18" t="s">
        <v>94</v>
      </c>
      <c r="D12" s="19" t="s">
        <v>3</v>
      </c>
      <c r="E12" s="65"/>
      <c r="F12" s="66"/>
      <c r="G12" s="30">
        <v>150</v>
      </c>
      <c r="H12" s="30"/>
      <c r="I12" s="20"/>
      <c r="J12" s="21"/>
      <c r="K12" s="38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</row>
    <row r="13" spans="1:28" s="22" customFormat="1" ht="32" x14ac:dyDescent="0.2">
      <c r="A13" s="56" t="s">
        <v>91</v>
      </c>
      <c r="B13" s="18" t="s">
        <v>74</v>
      </c>
      <c r="C13" s="18" t="s">
        <v>94</v>
      </c>
      <c r="D13" s="19" t="s">
        <v>4</v>
      </c>
      <c r="E13" s="65"/>
      <c r="F13" s="66"/>
      <c r="G13" s="30">
        <v>80</v>
      </c>
      <c r="H13" s="30"/>
      <c r="I13" s="20"/>
      <c r="J13" s="21"/>
      <c r="K13" s="38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</row>
    <row r="14" spans="1:28" s="22" customFormat="1" ht="32" x14ac:dyDescent="0.2">
      <c r="A14" s="56" t="s">
        <v>92</v>
      </c>
      <c r="B14" s="18" t="s">
        <v>74</v>
      </c>
      <c r="C14" s="18" t="s">
        <v>94</v>
      </c>
      <c r="D14" s="19" t="s">
        <v>5</v>
      </c>
      <c r="E14" s="65"/>
      <c r="F14" s="66"/>
      <c r="G14" s="30">
        <v>80</v>
      </c>
      <c r="H14" s="30"/>
      <c r="I14" s="20"/>
      <c r="J14" s="21"/>
      <c r="K14" s="38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</row>
    <row r="15" spans="1:28" s="22" customFormat="1" ht="33" thickBot="1" x14ac:dyDescent="0.25">
      <c r="A15" s="115" t="s">
        <v>93</v>
      </c>
      <c r="B15" s="116" t="s">
        <v>74</v>
      </c>
      <c r="C15" s="116" t="s">
        <v>94</v>
      </c>
      <c r="D15" s="117" t="s">
        <v>6</v>
      </c>
      <c r="E15" s="118"/>
      <c r="F15" s="119"/>
      <c r="G15" s="120">
        <v>30</v>
      </c>
      <c r="H15" s="120"/>
      <c r="I15" s="120"/>
      <c r="J15" s="121" t="s">
        <v>149</v>
      </c>
      <c r="K15" s="38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</row>
    <row r="16" spans="1:28" s="215" customFormat="1" ht="35" thickBot="1" x14ac:dyDescent="0.25">
      <c r="A16" s="208" t="s">
        <v>129</v>
      </c>
      <c r="B16" s="209"/>
      <c r="C16" s="209" t="s">
        <v>136</v>
      </c>
      <c r="D16" s="209"/>
      <c r="E16" s="210"/>
      <c r="F16" s="211"/>
      <c r="G16" s="212">
        <f>SUM(G17:G21)</f>
        <v>560</v>
      </c>
      <c r="H16" s="212"/>
      <c r="I16" s="213"/>
      <c r="J16" s="214"/>
      <c r="K16" s="189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</row>
    <row r="17" spans="1:28" s="7" customFormat="1" ht="105" x14ac:dyDescent="0.2">
      <c r="A17" s="122" t="s">
        <v>95</v>
      </c>
      <c r="B17" s="123" t="s">
        <v>74</v>
      </c>
      <c r="C17" s="123" t="s">
        <v>20</v>
      </c>
      <c r="D17" s="123" t="s">
        <v>52</v>
      </c>
      <c r="E17" s="124">
        <v>1</v>
      </c>
      <c r="F17" s="125">
        <v>300</v>
      </c>
      <c r="G17" s="126">
        <f>E17*F17</f>
        <v>300</v>
      </c>
      <c r="H17" s="126"/>
      <c r="I17" s="127"/>
      <c r="J17" s="128" t="s">
        <v>19</v>
      </c>
      <c r="K17" s="38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</row>
    <row r="18" spans="1:28" s="7" customFormat="1" ht="16" x14ac:dyDescent="0.2">
      <c r="A18" s="57" t="s">
        <v>96</v>
      </c>
      <c r="B18" s="15" t="s">
        <v>74</v>
      </c>
      <c r="C18" s="15" t="s">
        <v>20</v>
      </c>
      <c r="D18" s="15" t="s">
        <v>43</v>
      </c>
      <c r="E18" s="67">
        <v>1</v>
      </c>
      <c r="F18" s="68">
        <v>80</v>
      </c>
      <c r="G18" s="32">
        <f>E18*F18</f>
        <v>80</v>
      </c>
      <c r="H18" s="32"/>
      <c r="I18" s="11"/>
      <c r="J18" s="12"/>
      <c r="K18" s="3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</row>
    <row r="19" spans="1:28" s="13" customFormat="1" ht="16" x14ac:dyDescent="0.2">
      <c r="A19" s="57" t="s">
        <v>97</v>
      </c>
      <c r="B19" s="15" t="s">
        <v>74</v>
      </c>
      <c r="C19" s="15" t="s">
        <v>20</v>
      </c>
      <c r="D19" s="15" t="s">
        <v>44</v>
      </c>
      <c r="E19" s="67">
        <v>2</v>
      </c>
      <c r="F19" s="68">
        <v>50</v>
      </c>
      <c r="G19" s="32">
        <f>E19*F19</f>
        <v>100</v>
      </c>
      <c r="H19" s="32"/>
      <c r="I19" s="11"/>
      <c r="J19" s="12"/>
      <c r="K19" s="39"/>
      <c r="L19" s="38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</row>
    <row r="20" spans="1:28" s="13" customFormat="1" ht="16" x14ac:dyDescent="0.2">
      <c r="A20" s="57" t="s">
        <v>98</v>
      </c>
      <c r="B20" s="15" t="s">
        <v>74</v>
      </c>
      <c r="C20" s="15" t="s">
        <v>20</v>
      </c>
      <c r="D20" s="15" t="s">
        <v>45</v>
      </c>
      <c r="E20" s="67">
        <v>2</v>
      </c>
      <c r="F20" s="68">
        <v>30</v>
      </c>
      <c r="G20" s="32">
        <f>E20*F20</f>
        <v>60</v>
      </c>
      <c r="H20" s="32"/>
      <c r="I20" s="11"/>
      <c r="J20" s="12"/>
      <c r="K20" s="38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</row>
    <row r="21" spans="1:28" s="13" customFormat="1" ht="17" thickBot="1" x14ac:dyDescent="0.25">
      <c r="A21" s="129" t="s">
        <v>99</v>
      </c>
      <c r="B21" s="130" t="s">
        <v>74</v>
      </c>
      <c r="C21" s="130" t="s">
        <v>20</v>
      </c>
      <c r="D21" s="130" t="s">
        <v>53</v>
      </c>
      <c r="E21" s="131">
        <v>1</v>
      </c>
      <c r="F21" s="132">
        <v>20</v>
      </c>
      <c r="G21" s="133">
        <f>E21*F21</f>
        <v>20</v>
      </c>
      <c r="H21" s="133"/>
      <c r="I21" s="134"/>
      <c r="J21" s="135"/>
      <c r="K21" s="38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</row>
    <row r="22" spans="1:28" s="207" customFormat="1" ht="18" thickBot="1" x14ac:dyDescent="0.25">
      <c r="A22" s="200" t="s">
        <v>131</v>
      </c>
      <c r="B22" s="201"/>
      <c r="C22" s="201" t="s">
        <v>140</v>
      </c>
      <c r="D22" s="201"/>
      <c r="E22" s="202"/>
      <c r="F22" s="203"/>
      <c r="G22" s="204">
        <f>SUM(G23:G25)</f>
        <v>330</v>
      </c>
      <c r="H22" s="204"/>
      <c r="I22" s="205"/>
      <c r="J22" s="206"/>
      <c r="K22" s="189"/>
      <c r="L22" s="190"/>
      <c r="M22" s="190"/>
      <c r="N22" s="190"/>
      <c r="O22" s="190"/>
      <c r="P22" s="190"/>
      <c r="Q22" s="190"/>
      <c r="R22" s="190"/>
      <c r="S22" s="190"/>
      <c r="T22" s="190"/>
      <c r="U22" s="190"/>
      <c r="V22" s="190"/>
      <c r="W22" s="190"/>
      <c r="X22" s="190"/>
      <c r="Y22" s="190"/>
      <c r="Z22" s="190"/>
      <c r="AA22" s="190"/>
      <c r="AB22" s="190"/>
    </row>
    <row r="23" spans="1:28" s="13" customFormat="1" ht="53" x14ac:dyDescent="0.2">
      <c r="A23" s="136" t="s">
        <v>100</v>
      </c>
      <c r="B23" s="137" t="s">
        <v>74</v>
      </c>
      <c r="C23" s="137" t="s">
        <v>76</v>
      </c>
      <c r="D23" s="137" t="s">
        <v>21</v>
      </c>
      <c r="E23" s="138">
        <v>1</v>
      </c>
      <c r="F23" s="139">
        <v>250</v>
      </c>
      <c r="G23" s="140">
        <f>E23*F23</f>
        <v>250</v>
      </c>
      <c r="H23" s="140"/>
      <c r="I23" s="141"/>
      <c r="J23" s="142" t="s">
        <v>81</v>
      </c>
      <c r="K23" s="38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</row>
    <row r="24" spans="1:28" s="13" customFormat="1" ht="32" x14ac:dyDescent="0.2">
      <c r="A24" s="58" t="s">
        <v>102</v>
      </c>
      <c r="B24" s="4" t="s">
        <v>74</v>
      </c>
      <c r="C24" s="4" t="s">
        <v>76</v>
      </c>
      <c r="D24" s="4" t="s">
        <v>46</v>
      </c>
      <c r="E24" s="69">
        <v>5</v>
      </c>
      <c r="F24" s="70">
        <v>10</v>
      </c>
      <c r="G24" s="33">
        <f>E24*F24</f>
        <v>50</v>
      </c>
      <c r="H24" s="33"/>
      <c r="I24" s="2"/>
      <c r="J24" s="3"/>
      <c r="K24" s="38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</row>
    <row r="25" spans="1:28" s="13" customFormat="1" ht="17" thickBot="1" x14ac:dyDescent="0.25">
      <c r="A25" s="143" t="s">
        <v>101</v>
      </c>
      <c r="B25" s="144" t="s">
        <v>74</v>
      </c>
      <c r="C25" s="144" t="s">
        <v>76</v>
      </c>
      <c r="D25" s="144" t="s">
        <v>22</v>
      </c>
      <c r="E25" s="145">
        <v>1</v>
      </c>
      <c r="F25" s="146">
        <v>30</v>
      </c>
      <c r="G25" s="147">
        <f>E25*F25</f>
        <v>30</v>
      </c>
      <c r="H25" s="147"/>
      <c r="I25" s="148"/>
      <c r="J25" s="149" t="s">
        <v>23</v>
      </c>
      <c r="K25" s="38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</row>
    <row r="26" spans="1:28" s="199" customFormat="1" ht="35" thickBot="1" x14ac:dyDescent="0.25">
      <c r="A26" s="192" t="s">
        <v>141</v>
      </c>
      <c r="B26" s="193"/>
      <c r="C26" s="193" t="s">
        <v>142</v>
      </c>
      <c r="D26" s="193"/>
      <c r="E26" s="194"/>
      <c r="F26" s="195"/>
      <c r="G26" s="196">
        <f>SUM(G27:G33)</f>
        <v>250</v>
      </c>
      <c r="H26" s="196">
        <f>SUM(H27:H33)</f>
        <v>1000</v>
      </c>
      <c r="I26" s="197"/>
      <c r="J26" s="198"/>
      <c r="K26" s="189"/>
      <c r="L26" s="190"/>
      <c r="M26" s="190"/>
      <c r="N26" s="190"/>
      <c r="O26" s="190"/>
      <c r="P26" s="190"/>
      <c r="Q26" s="190"/>
      <c r="R26" s="190"/>
      <c r="S26" s="190"/>
      <c r="T26" s="190"/>
      <c r="U26" s="190"/>
      <c r="V26" s="190"/>
      <c r="W26" s="190"/>
      <c r="X26" s="190"/>
      <c r="Y26" s="190"/>
      <c r="Z26" s="190"/>
      <c r="AA26" s="190"/>
      <c r="AB26" s="190"/>
    </row>
    <row r="27" spans="1:28" s="27" customFormat="1" ht="16" x14ac:dyDescent="0.2">
      <c r="A27" s="150" t="s">
        <v>103</v>
      </c>
      <c r="B27" s="151" t="s">
        <v>74</v>
      </c>
      <c r="C27" s="151" t="s">
        <v>41</v>
      </c>
      <c r="D27" s="151" t="s">
        <v>38</v>
      </c>
      <c r="E27" s="152"/>
      <c r="F27" s="153"/>
      <c r="G27" s="154">
        <v>100</v>
      </c>
      <c r="H27" s="154"/>
      <c r="I27" s="155"/>
      <c r="J27" s="156"/>
      <c r="K27" s="38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</row>
    <row r="28" spans="1:28" s="27" customFormat="1" ht="16" x14ac:dyDescent="0.2">
      <c r="A28" s="60" t="s">
        <v>104</v>
      </c>
      <c r="B28" s="23" t="s">
        <v>74</v>
      </c>
      <c r="C28" s="23" t="s">
        <v>41</v>
      </c>
      <c r="D28" s="23" t="s">
        <v>48</v>
      </c>
      <c r="E28" s="71"/>
      <c r="F28" s="72"/>
      <c r="G28" s="35">
        <v>50</v>
      </c>
      <c r="H28" s="35"/>
      <c r="I28" s="8"/>
      <c r="J28" s="9"/>
      <c r="K28" s="38"/>
      <c r="L28"/>
      <c r="M28"/>
      <c r="N28"/>
      <c r="O28" s="46"/>
      <c r="P28" s="46"/>
      <c r="Q28" s="46"/>
      <c r="R28" s="46"/>
      <c r="S28" s="46"/>
      <c r="T28" s="46"/>
      <c r="U28"/>
      <c r="V28"/>
      <c r="W28"/>
      <c r="X28"/>
      <c r="Y28"/>
      <c r="Z28"/>
      <c r="AA28"/>
      <c r="AB28"/>
    </row>
    <row r="29" spans="1:28" s="27" customFormat="1" ht="27" x14ac:dyDescent="0.2">
      <c r="A29" s="60" t="s">
        <v>105</v>
      </c>
      <c r="B29" s="23" t="s">
        <v>60</v>
      </c>
      <c r="C29" s="23" t="s">
        <v>41</v>
      </c>
      <c r="D29" s="23" t="s">
        <v>36</v>
      </c>
      <c r="E29" s="71"/>
      <c r="F29" s="72"/>
      <c r="G29" s="29"/>
      <c r="H29" s="35">
        <v>250</v>
      </c>
      <c r="I29" s="8"/>
      <c r="J29" s="9" t="s">
        <v>78</v>
      </c>
      <c r="K29" s="38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</row>
    <row r="30" spans="1:28" s="27" customFormat="1" ht="27" x14ac:dyDescent="0.2">
      <c r="A30" s="60" t="s">
        <v>106</v>
      </c>
      <c r="B30" s="23" t="s">
        <v>60</v>
      </c>
      <c r="C30" s="23" t="s">
        <v>41</v>
      </c>
      <c r="D30" s="23" t="s">
        <v>37</v>
      </c>
      <c r="E30" s="71"/>
      <c r="F30" s="72"/>
      <c r="G30" s="29"/>
      <c r="H30" s="35">
        <v>250</v>
      </c>
      <c r="I30" s="8"/>
      <c r="J30" s="9" t="s">
        <v>79</v>
      </c>
      <c r="K30" s="38"/>
      <c r="L30"/>
      <c r="M30"/>
      <c r="N30"/>
      <c r="O30" s="45"/>
      <c r="P30" s="45"/>
      <c r="Q30" s="45"/>
      <c r="R30" s="45"/>
      <c r="S30" s="45"/>
      <c r="T30"/>
      <c r="U30"/>
      <c r="V30"/>
      <c r="W30"/>
      <c r="X30"/>
      <c r="Y30"/>
      <c r="Z30"/>
      <c r="AA30"/>
      <c r="AB30"/>
    </row>
    <row r="31" spans="1:28" s="10" customFormat="1" ht="16" x14ac:dyDescent="0.2">
      <c r="A31" s="60" t="s">
        <v>107</v>
      </c>
      <c r="B31" s="23" t="s">
        <v>60</v>
      </c>
      <c r="C31" s="23" t="s">
        <v>41</v>
      </c>
      <c r="D31" s="23" t="s">
        <v>39</v>
      </c>
      <c r="E31" s="71"/>
      <c r="F31" s="72"/>
      <c r="G31" s="29"/>
      <c r="H31" s="35">
        <v>250</v>
      </c>
      <c r="I31" s="8"/>
      <c r="J31" s="9"/>
      <c r="K31" s="38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</row>
    <row r="32" spans="1:28" s="10" customFormat="1" ht="16" x14ac:dyDescent="0.2">
      <c r="A32" s="60" t="s">
        <v>109</v>
      </c>
      <c r="B32" s="23" t="s">
        <v>60</v>
      </c>
      <c r="C32" s="23" t="s">
        <v>41</v>
      </c>
      <c r="D32" s="23" t="s">
        <v>40</v>
      </c>
      <c r="E32" s="71"/>
      <c r="F32" s="72"/>
      <c r="G32" s="29"/>
      <c r="H32" s="35">
        <v>250</v>
      </c>
      <c r="I32" s="8"/>
      <c r="J32" s="9"/>
      <c r="K32" s="38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</row>
    <row r="33" spans="1:28" s="10" customFormat="1" ht="17" thickBot="1" x14ac:dyDescent="0.25">
      <c r="A33" s="157" t="s">
        <v>108</v>
      </c>
      <c r="B33" s="158" t="s">
        <v>74</v>
      </c>
      <c r="C33" s="158" t="s">
        <v>41</v>
      </c>
      <c r="D33" s="158" t="s">
        <v>75</v>
      </c>
      <c r="E33" s="159"/>
      <c r="F33" s="160"/>
      <c r="G33" s="161">
        <v>100</v>
      </c>
      <c r="H33" s="161"/>
      <c r="I33" s="162"/>
      <c r="J33" s="163"/>
      <c r="K33" s="38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</row>
    <row r="34" spans="1:28" s="191" customFormat="1" ht="35" thickBot="1" x14ac:dyDescent="0.25">
      <c r="A34" s="182" t="s">
        <v>133</v>
      </c>
      <c r="B34" s="183"/>
      <c r="C34" s="183" t="s">
        <v>143</v>
      </c>
      <c r="D34" s="183"/>
      <c r="E34" s="184"/>
      <c r="F34" s="185"/>
      <c r="G34" s="186">
        <f>SUM(G35:G48)</f>
        <v>335</v>
      </c>
      <c r="H34" s="186"/>
      <c r="I34" s="187"/>
      <c r="J34" s="188"/>
      <c r="K34" s="189"/>
      <c r="L34" s="190"/>
      <c r="M34" s="190"/>
      <c r="N34" s="190"/>
      <c r="O34" s="190"/>
      <c r="P34" s="190"/>
      <c r="Q34" s="190"/>
      <c r="R34" s="190"/>
      <c r="S34" s="190"/>
      <c r="T34" s="190"/>
      <c r="U34" s="190"/>
      <c r="V34" s="190"/>
      <c r="W34" s="190"/>
      <c r="X34" s="190"/>
      <c r="Y34" s="190"/>
      <c r="Z34" s="190"/>
      <c r="AA34" s="190"/>
      <c r="AB34" s="190"/>
    </row>
    <row r="35" spans="1:28" s="17" customFormat="1" ht="16" x14ac:dyDescent="0.2">
      <c r="A35" s="164" t="s">
        <v>110</v>
      </c>
      <c r="B35" s="165" t="s">
        <v>74</v>
      </c>
      <c r="C35" s="165" t="s">
        <v>35</v>
      </c>
      <c r="D35" s="165" t="s">
        <v>47</v>
      </c>
      <c r="E35" s="166">
        <v>1</v>
      </c>
      <c r="F35" s="167">
        <v>25</v>
      </c>
      <c r="G35" s="168">
        <f t="shared" ref="G35:G48" si="0">E35*F35</f>
        <v>25</v>
      </c>
      <c r="H35" s="168"/>
      <c r="I35" s="169"/>
      <c r="J35" s="170"/>
      <c r="K35" s="38" t="s">
        <v>80</v>
      </c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</row>
    <row r="36" spans="1:28" s="17" customFormat="1" ht="16" x14ac:dyDescent="0.2">
      <c r="A36" s="59" t="s">
        <v>112</v>
      </c>
      <c r="B36" s="24" t="s">
        <v>74</v>
      </c>
      <c r="C36" s="24" t="s">
        <v>35</v>
      </c>
      <c r="D36" s="24" t="s">
        <v>24</v>
      </c>
      <c r="E36" s="73">
        <v>1</v>
      </c>
      <c r="F36" s="74">
        <v>20</v>
      </c>
      <c r="G36" s="34">
        <f t="shared" si="0"/>
        <v>20</v>
      </c>
      <c r="H36" s="34"/>
      <c r="I36" s="25"/>
      <c r="J36" s="26"/>
      <c r="K36" s="38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</row>
    <row r="37" spans="1:28" s="17" customFormat="1" ht="16" x14ac:dyDescent="0.2">
      <c r="A37" s="59" t="s">
        <v>111</v>
      </c>
      <c r="B37" s="24" t="s">
        <v>74</v>
      </c>
      <c r="C37" s="24" t="s">
        <v>35</v>
      </c>
      <c r="D37" s="24" t="s">
        <v>25</v>
      </c>
      <c r="E37" s="73">
        <v>1</v>
      </c>
      <c r="F37" s="74">
        <v>20</v>
      </c>
      <c r="G37" s="34">
        <f t="shared" si="0"/>
        <v>20</v>
      </c>
      <c r="H37" s="34"/>
      <c r="I37" s="25"/>
      <c r="J37" s="26"/>
      <c r="K37" s="38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</row>
    <row r="38" spans="1:28" s="27" customFormat="1" ht="16" x14ac:dyDescent="0.2">
      <c r="A38" s="59" t="s">
        <v>113</v>
      </c>
      <c r="B38" s="24" t="s">
        <v>74</v>
      </c>
      <c r="C38" s="24" t="s">
        <v>35</v>
      </c>
      <c r="D38" s="24" t="s">
        <v>51</v>
      </c>
      <c r="E38" s="73">
        <v>3</v>
      </c>
      <c r="F38" s="74">
        <v>12</v>
      </c>
      <c r="G38" s="34">
        <f t="shared" si="0"/>
        <v>36</v>
      </c>
      <c r="H38" s="34"/>
      <c r="I38" s="25"/>
      <c r="J38" s="26"/>
      <c r="K38" s="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</row>
    <row r="39" spans="1:28" s="27" customFormat="1" ht="16" x14ac:dyDescent="0.2">
      <c r="A39" s="59" t="s">
        <v>114</v>
      </c>
      <c r="B39" s="24" t="s">
        <v>74</v>
      </c>
      <c r="C39" s="24" t="s">
        <v>35</v>
      </c>
      <c r="D39" s="24" t="s">
        <v>26</v>
      </c>
      <c r="E39" s="73">
        <v>2</v>
      </c>
      <c r="F39" s="74">
        <v>12</v>
      </c>
      <c r="G39" s="34">
        <f t="shared" si="0"/>
        <v>24</v>
      </c>
      <c r="H39" s="34"/>
      <c r="I39" s="25"/>
      <c r="J39" s="26"/>
      <c r="K39" s="38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</row>
    <row r="40" spans="1:28" s="27" customFormat="1" ht="16" x14ac:dyDescent="0.2">
      <c r="A40" s="59" t="s">
        <v>115</v>
      </c>
      <c r="B40" s="24" t="s">
        <v>74</v>
      </c>
      <c r="C40" s="24" t="s">
        <v>35</v>
      </c>
      <c r="D40" s="24" t="s">
        <v>27</v>
      </c>
      <c r="E40" s="73">
        <v>2</v>
      </c>
      <c r="F40" s="74">
        <v>12</v>
      </c>
      <c r="G40" s="34">
        <f t="shared" si="0"/>
        <v>24</v>
      </c>
      <c r="H40" s="34"/>
      <c r="I40" s="25"/>
      <c r="J40" s="26"/>
      <c r="K40" s="38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</row>
    <row r="41" spans="1:28" s="27" customFormat="1" ht="16" x14ac:dyDescent="0.2">
      <c r="A41" s="59" t="s">
        <v>116</v>
      </c>
      <c r="B41" s="24" t="s">
        <v>74</v>
      </c>
      <c r="C41" s="24" t="s">
        <v>35</v>
      </c>
      <c r="D41" s="24" t="s">
        <v>50</v>
      </c>
      <c r="E41" s="73">
        <v>2</v>
      </c>
      <c r="F41" s="74">
        <v>12</v>
      </c>
      <c r="G41" s="34">
        <f t="shared" si="0"/>
        <v>24</v>
      </c>
      <c r="H41" s="34"/>
      <c r="I41" s="25"/>
      <c r="J41" s="26"/>
      <c r="K41" s="38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</row>
    <row r="42" spans="1:28" s="27" customFormat="1" ht="16" x14ac:dyDescent="0.2">
      <c r="A42" s="59" t="s">
        <v>117</v>
      </c>
      <c r="B42" s="24" t="s">
        <v>74</v>
      </c>
      <c r="C42" s="24" t="s">
        <v>35</v>
      </c>
      <c r="D42" s="24" t="s">
        <v>28</v>
      </c>
      <c r="E42" s="73">
        <v>2</v>
      </c>
      <c r="F42" s="74">
        <v>12</v>
      </c>
      <c r="G42" s="34">
        <f t="shared" si="0"/>
        <v>24</v>
      </c>
      <c r="H42" s="34"/>
      <c r="I42" s="25"/>
      <c r="J42" s="26"/>
      <c r="K42" s="38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</row>
    <row r="43" spans="1:28" s="27" customFormat="1" ht="16" x14ac:dyDescent="0.2">
      <c r="A43" s="59" t="s">
        <v>118</v>
      </c>
      <c r="B43" s="24" t="s">
        <v>74</v>
      </c>
      <c r="C43" s="24" t="s">
        <v>35</v>
      </c>
      <c r="D43" s="24" t="s">
        <v>29</v>
      </c>
      <c r="E43" s="73">
        <v>2</v>
      </c>
      <c r="F43" s="74">
        <v>12</v>
      </c>
      <c r="G43" s="34">
        <f t="shared" si="0"/>
        <v>24</v>
      </c>
      <c r="H43" s="34"/>
      <c r="I43" s="25"/>
      <c r="J43" s="26"/>
      <c r="K43" s="38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</row>
    <row r="44" spans="1:28" s="27" customFormat="1" ht="16" x14ac:dyDescent="0.2">
      <c r="A44" s="59" t="s">
        <v>119</v>
      </c>
      <c r="B44" s="24" t="s">
        <v>74</v>
      </c>
      <c r="C44" s="24" t="s">
        <v>35</v>
      </c>
      <c r="D44" s="24" t="s">
        <v>30</v>
      </c>
      <c r="E44" s="73">
        <v>2</v>
      </c>
      <c r="F44" s="74">
        <v>12</v>
      </c>
      <c r="G44" s="34">
        <f t="shared" si="0"/>
        <v>24</v>
      </c>
      <c r="H44" s="34"/>
      <c r="I44" s="25"/>
      <c r="J44" s="26"/>
      <c r="K44" s="38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</row>
    <row r="45" spans="1:28" s="27" customFormat="1" ht="16" x14ac:dyDescent="0.2">
      <c r="A45" s="59" t="s">
        <v>120</v>
      </c>
      <c r="B45" s="24" t="s">
        <v>74</v>
      </c>
      <c r="C45" s="24" t="s">
        <v>35</v>
      </c>
      <c r="D45" s="24" t="s">
        <v>32</v>
      </c>
      <c r="E45" s="73">
        <v>2</v>
      </c>
      <c r="F45" s="74">
        <v>12</v>
      </c>
      <c r="G45" s="34">
        <f t="shared" si="0"/>
        <v>24</v>
      </c>
      <c r="H45" s="34"/>
      <c r="I45" s="25"/>
      <c r="J45" s="26"/>
      <c r="K45" s="38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</row>
    <row r="46" spans="1:28" s="27" customFormat="1" ht="32" x14ac:dyDescent="0.2">
      <c r="A46" s="59" t="s">
        <v>121</v>
      </c>
      <c r="B46" s="24" t="s">
        <v>74</v>
      </c>
      <c r="C46" s="24" t="s">
        <v>35</v>
      </c>
      <c r="D46" s="24" t="s">
        <v>33</v>
      </c>
      <c r="E46" s="73">
        <v>1</v>
      </c>
      <c r="F46" s="74">
        <v>30</v>
      </c>
      <c r="G46" s="34">
        <f t="shared" si="0"/>
        <v>30</v>
      </c>
      <c r="H46" s="34"/>
      <c r="I46" s="25"/>
      <c r="J46" s="26"/>
      <c r="K46" s="38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</row>
    <row r="47" spans="1:28" s="27" customFormat="1" ht="27" x14ac:dyDescent="0.2">
      <c r="A47" s="59" t="s">
        <v>122</v>
      </c>
      <c r="B47" s="24" t="s">
        <v>74</v>
      </c>
      <c r="C47" s="24" t="s">
        <v>35</v>
      </c>
      <c r="D47" s="24" t="s">
        <v>34</v>
      </c>
      <c r="E47" s="73">
        <v>1</v>
      </c>
      <c r="F47" s="74">
        <v>12</v>
      </c>
      <c r="G47" s="34">
        <f t="shared" si="0"/>
        <v>12</v>
      </c>
      <c r="H47" s="34"/>
      <c r="I47" s="25"/>
      <c r="J47" s="26" t="s">
        <v>49</v>
      </c>
      <c r="K47" s="38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</row>
    <row r="48" spans="1:28" s="27" customFormat="1" ht="16" x14ac:dyDescent="0.2">
      <c r="A48" s="59" t="s">
        <v>123</v>
      </c>
      <c r="B48" s="24" t="s">
        <v>74</v>
      </c>
      <c r="C48" s="24" t="s">
        <v>35</v>
      </c>
      <c r="D48" s="24" t="s">
        <v>31</v>
      </c>
      <c r="E48" s="73">
        <v>2</v>
      </c>
      <c r="F48" s="74">
        <v>12</v>
      </c>
      <c r="G48" s="34">
        <f t="shared" si="0"/>
        <v>24</v>
      </c>
      <c r="H48" s="34"/>
      <c r="I48" s="25"/>
      <c r="J48" s="26"/>
      <c r="K48" s="3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</row>
    <row r="49" spans="1:28" s="181" customFormat="1" ht="27" customHeight="1" x14ac:dyDescent="0.2">
      <c r="A49" s="174"/>
      <c r="B49" s="175"/>
      <c r="C49" s="175"/>
      <c r="D49" s="176" t="s">
        <v>145</v>
      </c>
      <c r="E49" s="176"/>
      <c r="F49" s="177" t="s">
        <v>144</v>
      </c>
      <c r="G49" s="178">
        <f>SUM(G2,G6,G8,G16,G22,G26,G34)</f>
        <v>3625</v>
      </c>
      <c r="H49" s="178">
        <f>SUM(H2,H6,H8,H16,H22,H26,H34)</f>
        <v>1000</v>
      </c>
      <c r="I49" s="178">
        <f>SUM(I2,I6,I8,I16,I22,I26,I34)</f>
        <v>670</v>
      </c>
      <c r="J49" s="179"/>
      <c r="K49" s="180"/>
    </row>
    <row r="51" spans="1:28" ht="16" x14ac:dyDescent="0.2">
      <c r="E51" s="76"/>
      <c r="G51" s="52">
        <f>G49</f>
        <v>3625</v>
      </c>
      <c r="H51" s="53">
        <v>1</v>
      </c>
      <c r="I51" s="54" t="s">
        <v>74</v>
      </c>
      <c r="K51" s="38" t="s">
        <v>148</v>
      </c>
    </row>
    <row r="52" spans="1:28" ht="16" x14ac:dyDescent="0.2">
      <c r="E52" s="76"/>
      <c r="F52" s="78"/>
      <c r="G52" s="52">
        <f>H49</f>
        <v>1000</v>
      </c>
      <c r="H52"/>
      <c r="I52" t="s">
        <v>60</v>
      </c>
    </row>
    <row r="53" spans="1:28" ht="16" x14ac:dyDescent="0.2">
      <c r="E53" s="76"/>
      <c r="G53" s="52">
        <f>G51*H53</f>
        <v>717.75</v>
      </c>
      <c r="H53" s="53">
        <v>0.19800000000000001</v>
      </c>
      <c r="I53" s="54" t="s">
        <v>61</v>
      </c>
    </row>
    <row r="54" spans="1:28" ht="16" x14ac:dyDescent="0.2">
      <c r="E54" s="76"/>
      <c r="G54" s="52">
        <f>G51*H54</f>
        <v>841</v>
      </c>
      <c r="H54" s="53">
        <v>0.23200000000000001</v>
      </c>
      <c r="I54" s="54" t="s">
        <v>63</v>
      </c>
    </row>
    <row r="55" spans="1:28" ht="16" x14ac:dyDescent="0.2">
      <c r="E55" s="77"/>
      <c r="G55" s="52">
        <f>SUM(G51:G54)</f>
        <v>6183.75</v>
      </c>
      <c r="H55" s="53"/>
      <c r="I55" s="54" t="s">
        <v>64</v>
      </c>
    </row>
    <row r="56" spans="1:28" s="10" customFormat="1" x14ac:dyDescent="0.2">
      <c r="A56" s="61"/>
      <c r="B56" s="16"/>
      <c r="C56" s="16"/>
      <c r="D56" s="6"/>
      <c r="E56" s="75"/>
      <c r="F56" s="76"/>
      <c r="G56" s="36"/>
      <c r="H56" s="3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</row>
    <row r="57" spans="1:28" s="10" customFormat="1" x14ac:dyDescent="0.2">
      <c r="A57" s="61"/>
      <c r="B57" s="16"/>
      <c r="C57" s="16"/>
      <c r="D57" s="6"/>
      <c r="E57" s="75"/>
      <c r="F57" s="76"/>
      <c r="G57" s="36"/>
      <c r="H57" s="36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</row>
    <row r="58" spans="1:28" s="10" customFormat="1" x14ac:dyDescent="0.2">
      <c r="A58" s="61"/>
      <c r="B58" s="16"/>
      <c r="C58" s="16"/>
      <c r="D58" s="6"/>
      <c r="E58" s="75"/>
      <c r="F58" s="76"/>
      <c r="G58" s="36"/>
      <c r="H58" s="36"/>
      <c r="I58"/>
      <c r="J58"/>
      <c r="K58" s="3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</row>
    <row r="59" spans="1:28" s="10" customFormat="1" x14ac:dyDescent="0.2">
      <c r="A59" s="61"/>
      <c r="B59" s="16"/>
      <c r="C59" s="16"/>
      <c r="D59" s="6"/>
      <c r="E59" s="75"/>
      <c r="F59" s="76"/>
      <c r="G59" s="36"/>
      <c r="H59" s="36"/>
      <c r="I59"/>
      <c r="J59"/>
      <c r="K59" s="38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</row>
  </sheetData>
  <autoFilter ref="A1:J48" xr:uid="{00000000-0001-0000-0000-000000000000}"/>
  <pageMargins left="0.7" right="0.7" top="0.78740157499999996" bottom="0.78740157499999996" header="0.3" footer="0.3"/>
  <pageSetup paperSize="9" orientation="portrait" r:id="rId1"/>
  <ignoredErrors>
    <ignoredError sqref="G2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K19"/>
  <sheetViews>
    <sheetView workbookViewId="0">
      <selection activeCell="C31" sqref="C31"/>
    </sheetView>
  </sheetViews>
  <sheetFormatPr baseColWidth="10" defaultRowHeight="15" x14ac:dyDescent="0.2"/>
  <cols>
    <col min="1" max="1" width="20.6640625" customWidth="1"/>
    <col min="2" max="2" width="1.6640625" customWidth="1"/>
    <col min="3" max="7" width="25.6640625" customWidth="1"/>
    <col min="8" max="8" width="1.6640625" customWidth="1"/>
    <col min="9" max="9" width="8.6640625" customWidth="1"/>
    <col min="10" max="10" width="25.6640625" customWidth="1"/>
    <col min="11" max="11" width="8.6640625" customWidth="1"/>
  </cols>
  <sheetData>
    <row r="2" spans="1:11" x14ac:dyDescent="0.2">
      <c r="A2" s="42" t="s">
        <v>55</v>
      </c>
    </row>
    <row r="3" spans="1:11" x14ac:dyDescent="0.2">
      <c r="A3" t="s">
        <v>56</v>
      </c>
      <c r="C3" s="42" t="s">
        <v>57</v>
      </c>
    </row>
    <row r="5" spans="1:11" x14ac:dyDescent="0.2">
      <c r="C5" s="259" t="s">
        <v>67</v>
      </c>
      <c r="D5" s="259"/>
      <c r="E5" s="259"/>
      <c r="F5" s="259"/>
      <c r="G5" s="259"/>
    </row>
    <row r="7" spans="1:11" ht="32" x14ac:dyDescent="0.2">
      <c r="A7" t="s">
        <v>58</v>
      </c>
      <c r="C7" s="6" t="s">
        <v>68</v>
      </c>
      <c r="D7" s="6" t="s">
        <v>69</v>
      </c>
      <c r="E7" s="6" t="s">
        <v>70</v>
      </c>
      <c r="F7" t="s">
        <v>65</v>
      </c>
      <c r="G7" s="43" t="s">
        <v>66</v>
      </c>
      <c r="I7" t="s">
        <v>71</v>
      </c>
      <c r="J7" s="47" t="s">
        <v>73</v>
      </c>
      <c r="K7" t="s">
        <v>72</v>
      </c>
    </row>
    <row r="8" spans="1:11" x14ac:dyDescent="0.2">
      <c r="G8" s="43"/>
      <c r="J8" s="48"/>
    </row>
    <row r="9" spans="1:11" x14ac:dyDescent="0.2">
      <c r="A9" s="42" t="s">
        <v>59</v>
      </c>
      <c r="C9" s="40">
        <v>1</v>
      </c>
      <c r="D9" s="40">
        <v>1</v>
      </c>
      <c r="E9" s="40">
        <v>1</v>
      </c>
      <c r="F9" s="40">
        <v>1</v>
      </c>
      <c r="G9" s="44">
        <v>1</v>
      </c>
      <c r="I9" s="41">
        <f>MIN(C9:F9)</f>
        <v>1</v>
      </c>
      <c r="J9" s="49">
        <f>AVERAGE(C9:F9)</f>
        <v>1</v>
      </c>
      <c r="K9" s="41">
        <f>MAX(C9:F9)</f>
        <v>1</v>
      </c>
    </row>
    <row r="10" spans="1:11" x14ac:dyDescent="0.2">
      <c r="A10" s="42" t="s">
        <v>60</v>
      </c>
      <c r="C10" s="40">
        <v>7.6999999999999999E-2</v>
      </c>
      <c r="D10" s="40">
        <v>7.0999999999999994E-2</v>
      </c>
      <c r="E10" s="40">
        <v>4.1000000000000002E-2</v>
      </c>
      <c r="F10" s="40">
        <v>3.5000000000000003E-2</v>
      </c>
      <c r="G10" s="44">
        <v>0.156</v>
      </c>
      <c r="I10" s="41">
        <f>MIN(C10:F10)</f>
        <v>3.5000000000000003E-2</v>
      </c>
      <c r="J10" s="49">
        <f>AVERAGE(C10:F10)</f>
        <v>5.6000000000000001E-2</v>
      </c>
      <c r="K10" s="41">
        <f>MAX(C10:F10)</f>
        <v>7.6999999999999999E-2</v>
      </c>
    </row>
    <row r="11" spans="1:11" x14ac:dyDescent="0.2">
      <c r="A11" s="42" t="s">
        <v>61</v>
      </c>
      <c r="C11" s="40">
        <v>0.18099999999999999</v>
      </c>
      <c r="D11" s="40">
        <v>0.25</v>
      </c>
      <c r="E11" s="40">
        <v>0.16800000000000001</v>
      </c>
      <c r="F11" s="40">
        <v>0.19400000000000001</v>
      </c>
      <c r="G11" s="44">
        <v>0.40200000000000002</v>
      </c>
      <c r="I11" s="41">
        <f>MIN(C11:F11)</f>
        <v>0.16800000000000001</v>
      </c>
      <c r="J11" s="49">
        <f>AVERAGE(C11:F11)</f>
        <v>0.19824999999999998</v>
      </c>
      <c r="K11" s="41">
        <f>MAX(C11:F11)</f>
        <v>0.25</v>
      </c>
    </row>
    <row r="12" spans="1:11" x14ac:dyDescent="0.2">
      <c r="A12" s="42"/>
      <c r="C12" s="40"/>
      <c r="D12" s="40"/>
      <c r="E12" s="40"/>
      <c r="F12" s="40"/>
      <c r="G12" s="44"/>
      <c r="J12" s="50"/>
    </row>
    <row r="13" spans="1:11" x14ac:dyDescent="0.2">
      <c r="A13" s="42" t="s">
        <v>62</v>
      </c>
      <c r="C13" s="40">
        <v>1.24</v>
      </c>
      <c r="D13" s="40">
        <v>1.3140000000000001</v>
      </c>
      <c r="E13" s="40">
        <v>1.2090000000000001</v>
      </c>
      <c r="F13" s="40">
        <v>1.21</v>
      </c>
      <c r="G13" s="44">
        <v>1.5589999999999999</v>
      </c>
      <c r="I13" s="41">
        <f>MIN(C13:F13)</f>
        <v>1.2090000000000001</v>
      </c>
      <c r="J13" s="49">
        <f>AVERAGE(C13:F13)</f>
        <v>1.2432500000000002</v>
      </c>
      <c r="K13" s="41">
        <f>MAX(C13:F13)</f>
        <v>1.3140000000000001</v>
      </c>
    </row>
    <row r="14" spans="1:11" x14ac:dyDescent="0.2">
      <c r="A14" s="42"/>
      <c r="C14" s="40"/>
      <c r="D14" s="40"/>
      <c r="E14" s="40"/>
      <c r="F14" s="40"/>
      <c r="G14" s="44"/>
      <c r="I14" s="41"/>
      <c r="J14" s="50"/>
    </row>
    <row r="15" spans="1:11" x14ac:dyDescent="0.2">
      <c r="A15" s="42" t="s">
        <v>63</v>
      </c>
      <c r="C15" s="40">
        <v>0.23499999999999999</v>
      </c>
      <c r="D15" s="40">
        <v>0.23799999999999999</v>
      </c>
      <c r="E15" s="40">
        <v>0.23100000000000001</v>
      </c>
      <c r="F15" s="40">
        <v>0.224</v>
      </c>
      <c r="G15" s="44">
        <v>0.28499999999999998</v>
      </c>
      <c r="I15" s="41">
        <f>MIN(C15:F15)</f>
        <v>0.224</v>
      </c>
      <c r="J15" s="49">
        <f>AVERAGE(C15:F15)</f>
        <v>0.23199999999999998</v>
      </c>
      <c r="K15" s="41">
        <f>MAX(C15:F15)</f>
        <v>0.23799999999999999</v>
      </c>
    </row>
    <row r="16" spans="1:11" x14ac:dyDescent="0.2">
      <c r="A16" s="42"/>
      <c r="C16" s="40"/>
      <c r="D16" s="40"/>
      <c r="E16" s="40"/>
      <c r="F16" s="40"/>
      <c r="G16" s="44"/>
      <c r="I16" s="41"/>
      <c r="J16" s="50"/>
    </row>
    <row r="17" spans="1:11" x14ac:dyDescent="0.2">
      <c r="A17" s="42" t="s">
        <v>64</v>
      </c>
      <c r="C17" s="40">
        <v>1.4750000000000001</v>
      </c>
      <c r="D17" s="40">
        <v>1.5620000000000001</v>
      </c>
      <c r="E17" s="40">
        <v>1.44</v>
      </c>
      <c r="F17" s="40">
        <v>1.4330000000000001</v>
      </c>
      <c r="G17" s="44">
        <v>1.843</v>
      </c>
      <c r="I17" s="41">
        <f>MIN(C17:F17)</f>
        <v>1.4330000000000001</v>
      </c>
      <c r="J17" s="49">
        <f>AVERAGE(C17:F17)</f>
        <v>1.4775</v>
      </c>
      <c r="K17" s="41">
        <f>MAX(C17:F17)</f>
        <v>1.5620000000000001</v>
      </c>
    </row>
    <row r="18" spans="1:11" x14ac:dyDescent="0.2">
      <c r="C18" s="40"/>
      <c r="D18" s="40"/>
      <c r="E18" s="40"/>
      <c r="F18" s="40"/>
      <c r="G18" s="40"/>
    </row>
    <row r="19" spans="1:11" x14ac:dyDescent="0.2">
      <c r="C19" s="40"/>
      <c r="D19" s="40"/>
      <c r="E19" s="40"/>
      <c r="F19" s="40"/>
      <c r="G19" s="40"/>
    </row>
  </sheetData>
  <mergeCells count="1">
    <mergeCell ref="C5:G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Zusammenfassung</vt:lpstr>
      <vt:lpstr>HDD  Pauki</vt:lpstr>
      <vt:lpstr>Planungskennwerte Flächen</vt:lpstr>
    </vt:vector>
  </TitlesOfParts>
  <Company>Stadt Frankfurt am Main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Kramer, Nora</dc:creator>
  <cp:lastModifiedBy>Nicolas Rossidis | C4C</cp:lastModifiedBy>
  <dcterms:created xsi:type="dcterms:W3CDTF">2024-11-05T14:17:23Z</dcterms:created>
  <dcterms:modified xsi:type="dcterms:W3CDTF">2025-02-25T15:33:21Z</dcterms:modified>
</cp:coreProperties>
</file>